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Downloads\HMP\"/>
    </mc:Choice>
  </mc:AlternateContent>
  <xr:revisionPtr revIDLastSave="0" documentId="13_ncr:1_{1C4EA6D1-4F03-4386-BDB3-10149FEB4863}" xr6:coauthVersionLast="47" xr6:coauthVersionMax="47" xr10:uidLastSave="{00000000-0000-0000-0000-000000000000}"/>
  <bookViews>
    <workbookView xWindow="-110" yWindow="-110" windowWidth="19420" windowHeight="10300" xr2:uid="{47C8E08D-72EC-CC45-BEEC-CDEF9A77C1F7}"/>
  </bookViews>
  <sheets>
    <sheet name="PRODUCTION" sheetId="2" r:id="rId1"/>
  </sheets>
  <definedNames>
    <definedName name="_xlnm._FilterDatabase" localSheetId="0" hidden="1">PRODUCTION!$G$1:$G$134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90" i="2" l="1"/>
  <c r="O89" i="2"/>
  <c r="O116" i="2"/>
  <c r="O115" i="2"/>
  <c r="O69" i="2"/>
  <c r="Q69" i="2" s="1"/>
  <c r="O68" i="2"/>
  <c r="Q68" i="2" s="1"/>
  <c r="O67" i="2"/>
  <c r="Q67" i="2" s="1"/>
  <c r="O66" i="2"/>
  <c r="O65" i="2"/>
  <c r="O64" i="2"/>
  <c r="Q64" i="2" s="1"/>
  <c r="O52" i="2"/>
  <c r="O51" i="2"/>
  <c r="O50" i="2"/>
  <c r="Q50" i="2" s="1"/>
  <c r="O46" i="2"/>
  <c r="O45" i="2"/>
  <c r="O44" i="2"/>
  <c r="Q44" i="2" s="1"/>
  <c r="O43" i="2"/>
  <c r="Q43" i="2"/>
  <c r="O42" i="2"/>
  <c r="O41" i="2"/>
  <c r="O39" i="2"/>
  <c r="Q39" i="2" s="1"/>
  <c r="O38" i="2"/>
  <c r="Q38" i="2" s="1"/>
  <c r="O37" i="2"/>
  <c r="Q37" i="2" s="1"/>
  <c r="O36" i="2"/>
  <c r="Q36" i="2" s="1"/>
  <c r="O35" i="2"/>
  <c r="O34" i="2"/>
  <c r="O33" i="2"/>
  <c r="Q33" i="2" s="1"/>
  <c r="O32" i="2"/>
  <c r="Q32" i="2" s="1"/>
  <c r="O30" i="2"/>
  <c r="O29" i="2"/>
  <c r="Q29" i="2" s="1"/>
  <c r="O27" i="2"/>
  <c r="O25" i="2"/>
  <c r="Q25" i="2" s="1"/>
  <c r="O24" i="2"/>
  <c r="Q24" i="2" s="1"/>
  <c r="O22" i="2"/>
  <c r="O21" i="2"/>
  <c r="O20" i="2"/>
  <c r="Q20" i="2"/>
  <c r="O19" i="2"/>
  <c r="Q19" i="2" s="1"/>
  <c r="U3" i="2"/>
  <c r="U2" i="2"/>
  <c r="Q3" i="2"/>
  <c r="Q4" i="2"/>
  <c r="Q5" i="2"/>
  <c r="Q6" i="2"/>
  <c r="Q7" i="2"/>
  <c r="Q8" i="2"/>
  <c r="Q9" i="2"/>
  <c r="Q10" i="2"/>
  <c r="Q11" i="2"/>
  <c r="Q12" i="2"/>
  <c r="Q13" i="2"/>
  <c r="Q14" i="2"/>
  <c r="Q15" i="2"/>
  <c r="Q16" i="2"/>
  <c r="Q17" i="2"/>
  <c r="Q18" i="2"/>
  <c r="Q21" i="2"/>
  <c r="Q22" i="2"/>
  <c r="Q23" i="2"/>
  <c r="Q26" i="2"/>
  <c r="Q27" i="2"/>
  <c r="Q28" i="2"/>
  <c r="Q30" i="2"/>
  <c r="Q31" i="2"/>
  <c r="Q34" i="2"/>
  <c r="Q35" i="2"/>
  <c r="Q40" i="2"/>
  <c r="Q41" i="2"/>
  <c r="Q42" i="2"/>
  <c r="Q45" i="2"/>
  <c r="Q46" i="2"/>
  <c r="Q47" i="2"/>
  <c r="Q48" i="2"/>
  <c r="Q49" i="2"/>
  <c r="Q51" i="2"/>
  <c r="Q52" i="2"/>
  <c r="Q53" i="2"/>
  <c r="Q54" i="2"/>
  <c r="Q55" i="2"/>
  <c r="Q56" i="2"/>
  <c r="Q57" i="2"/>
  <c r="Q58" i="2"/>
  <c r="Q59" i="2"/>
  <c r="Q60" i="2"/>
  <c r="Q61" i="2"/>
  <c r="Q62" i="2"/>
  <c r="Q63" i="2"/>
  <c r="Q65" i="2"/>
  <c r="Q66" i="2"/>
  <c r="Q71" i="2"/>
  <c r="Q72" i="2"/>
  <c r="Q73" i="2"/>
  <c r="Q74" i="2"/>
  <c r="Q75" i="2"/>
  <c r="Q76" i="2"/>
  <c r="Q77" i="2"/>
  <c r="Q78" i="2"/>
  <c r="Q80" i="2"/>
  <c r="Q81" i="2"/>
  <c r="Q82" i="2"/>
  <c r="Q83" i="2"/>
  <c r="Q84" i="2"/>
  <c r="Q85" i="2"/>
  <c r="Q86" i="2"/>
  <c r="Q87" i="2"/>
  <c r="Q88" i="2"/>
  <c r="Q91" i="2"/>
  <c r="Q92" i="2"/>
  <c r="Q93" i="2"/>
  <c r="Q94" i="2"/>
  <c r="Q95" i="2"/>
  <c r="Q96" i="2"/>
  <c r="Q97" i="2"/>
  <c r="Q98" i="2"/>
  <c r="Q99" i="2"/>
  <c r="Q100" i="2"/>
  <c r="Q101" i="2"/>
  <c r="Q102" i="2"/>
  <c r="Q103" i="2"/>
  <c r="Q104" i="2"/>
  <c r="Q105" i="2"/>
  <c r="Q106" i="2"/>
  <c r="Q107" i="2"/>
  <c r="Q108" i="2"/>
  <c r="Q109" i="2"/>
  <c r="Q110" i="2"/>
  <c r="Q111" i="2"/>
  <c r="Q112" i="2"/>
  <c r="Q113" i="2"/>
  <c r="Q114" i="2"/>
  <c r="Q115" i="2"/>
  <c r="Q116" i="2"/>
  <c r="Q117" i="2"/>
  <c r="Q118" i="2"/>
  <c r="Q119" i="2"/>
  <c r="Q120" i="2"/>
  <c r="Q121" i="2"/>
  <c r="Q122" i="2"/>
  <c r="Q123" i="2"/>
  <c r="Q124" i="2"/>
  <c r="Q125" i="2"/>
  <c r="Q126" i="2"/>
  <c r="Q127" i="2"/>
  <c r="Q128" i="2"/>
  <c r="Q129" i="2"/>
  <c r="Q130" i="2"/>
  <c r="Q131" i="2"/>
  <c r="Q132" i="2"/>
  <c r="Q133" i="2"/>
  <c r="Q134" i="2"/>
  <c r="Q2" i="2"/>
  <c r="S134" i="2"/>
  <c r="S133" i="2"/>
  <c r="S132" i="2"/>
  <c r="U132" i="2" s="1"/>
  <c r="S131" i="2"/>
  <c r="S130" i="2"/>
  <c r="U130" i="2" s="1"/>
  <c r="S129" i="2"/>
  <c r="U129" i="2" s="1"/>
  <c r="S128" i="2"/>
  <c r="S127" i="2"/>
  <c r="U127" i="2" s="1"/>
  <c r="S126" i="2"/>
  <c r="S125" i="2"/>
  <c r="U125" i="2" s="1"/>
  <c r="S124" i="2"/>
  <c r="U124" i="2" s="1"/>
  <c r="S123" i="2"/>
  <c r="S122" i="2"/>
  <c r="U122" i="2" s="1"/>
  <c r="S121" i="2"/>
  <c r="U121" i="2" s="1"/>
  <c r="S120" i="2"/>
  <c r="U120" i="2" s="1"/>
  <c r="S119" i="2"/>
  <c r="S118" i="2"/>
  <c r="U118" i="2" s="1"/>
  <c r="S117" i="2"/>
  <c r="U117" i="2" s="1"/>
  <c r="S116" i="2"/>
  <c r="S115" i="2"/>
  <c r="U115" i="2" s="1"/>
  <c r="S114" i="2"/>
  <c r="U114" i="2" s="1"/>
  <c r="S113" i="2"/>
  <c r="U113" i="2" s="1"/>
  <c r="S112" i="2"/>
  <c r="U112" i="2" s="1"/>
  <c r="S111" i="2"/>
  <c r="U111" i="2" s="1"/>
  <c r="S110" i="2"/>
  <c r="S109" i="2"/>
  <c r="U109" i="2" s="1"/>
  <c r="S108" i="2"/>
  <c r="U108" i="2" s="1"/>
  <c r="S107" i="2"/>
  <c r="S106" i="2"/>
  <c r="U106" i="2" s="1"/>
  <c r="S105" i="2"/>
  <c r="U105" i="2" s="1"/>
  <c r="S104" i="2"/>
  <c r="S103" i="2"/>
  <c r="U103" i="2" s="1"/>
  <c r="S102" i="2"/>
  <c r="S101" i="2"/>
  <c r="U101" i="2" s="1"/>
  <c r="S100" i="2"/>
  <c r="U100" i="2" s="1"/>
  <c r="S99" i="2"/>
  <c r="U99" i="2" s="1"/>
  <c r="S98" i="2"/>
  <c r="U98" i="2" s="1"/>
  <c r="S97" i="2"/>
  <c r="U97" i="2" s="1"/>
  <c r="S96" i="2"/>
  <c r="U96" i="2" s="1"/>
  <c r="S95" i="2"/>
  <c r="S94" i="2"/>
  <c r="S93" i="2"/>
  <c r="U93" i="2" s="1"/>
  <c r="S92" i="2"/>
  <c r="S91" i="2"/>
  <c r="U91" i="2" s="1"/>
  <c r="S90" i="2"/>
  <c r="S89" i="2"/>
  <c r="S88" i="2"/>
  <c r="U88" i="2" s="1"/>
  <c r="S87" i="2"/>
  <c r="S86" i="2"/>
  <c r="S85" i="2"/>
  <c r="S84" i="2"/>
  <c r="S83" i="2"/>
  <c r="U83" i="2" s="1"/>
  <c r="S82" i="2"/>
  <c r="U82" i="2" s="1"/>
  <c r="S81" i="2"/>
  <c r="S80" i="2"/>
  <c r="U80" i="2" s="1"/>
  <c r="S79" i="2"/>
  <c r="S78" i="2"/>
  <c r="S77" i="2"/>
  <c r="U77" i="2" s="1"/>
  <c r="S76" i="2"/>
  <c r="U76" i="2" s="1"/>
  <c r="S75" i="2"/>
  <c r="U75" i="2" s="1"/>
  <c r="S74" i="2"/>
  <c r="U74" i="2" s="1"/>
  <c r="S73" i="2"/>
  <c r="U73" i="2" s="1"/>
  <c r="S72" i="2"/>
  <c r="U72" i="2" s="1"/>
  <c r="S71" i="2"/>
  <c r="S70" i="2"/>
  <c r="S69" i="2"/>
  <c r="S68" i="2"/>
  <c r="U68" i="2" s="1"/>
  <c r="S67" i="2"/>
  <c r="S66" i="2"/>
  <c r="U66" i="2" s="1"/>
  <c r="S65" i="2"/>
  <c r="S64" i="2"/>
  <c r="S63" i="2"/>
  <c r="U63" i="2" s="1"/>
  <c r="S62" i="2"/>
  <c r="S61" i="2"/>
  <c r="U61" i="2" s="1"/>
  <c r="S60" i="2"/>
  <c r="S59" i="2"/>
  <c r="U59" i="2" s="1"/>
  <c r="S58" i="2"/>
  <c r="U58" i="2" s="1"/>
  <c r="S57" i="2"/>
  <c r="U57" i="2" s="1"/>
  <c r="S56" i="2"/>
  <c r="S55" i="2"/>
  <c r="U55" i="2" s="1"/>
  <c r="S54" i="2"/>
  <c r="U54" i="2" s="1"/>
  <c r="S53" i="2"/>
  <c r="S52" i="2"/>
  <c r="U52" i="2" s="1"/>
  <c r="S51" i="2"/>
  <c r="S50" i="2"/>
  <c r="U50" i="2" s="1"/>
  <c r="S49" i="2"/>
  <c r="U49" i="2" s="1"/>
  <c r="S48" i="2"/>
  <c r="U48" i="2" s="1"/>
  <c r="S47" i="2"/>
  <c r="U47" i="2" s="1"/>
  <c r="S46" i="2"/>
  <c r="U46" i="2" s="1"/>
  <c r="S45" i="2"/>
  <c r="S44" i="2"/>
  <c r="U44" i="2" s="1"/>
  <c r="S43" i="2"/>
  <c r="U43" i="2" s="1"/>
  <c r="S42" i="2"/>
  <c r="S41" i="2"/>
  <c r="S40" i="2"/>
  <c r="S39" i="2"/>
  <c r="U39" i="2" s="1"/>
  <c r="S38" i="2"/>
  <c r="U38" i="2" s="1"/>
  <c r="S37" i="2"/>
  <c r="S36" i="2"/>
  <c r="U36" i="2" s="1"/>
  <c r="S35" i="2"/>
  <c r="U35" i="2" s="1"/>
  <c r="S34" i="2"/>
  <c r="U34" i="2" s="1"/>
  <c r="S33" i="2"/>
  <c r="S32" i="2"/>
  <c r="S31" i="2"/>
  <c r="U31" i="2" s="1"/>
  <c r="S30" i="2"/>
  <c r="U30" i="2" s="1"/>
  <c r="S29" i="2"/>
  <c r="S28" i="2"/>
  <c r="S27" i="2"/>
  <c r="U27" i="2" s="1"/>
  <c r="S26" i="2"/>
  <c r="U26" i="2" s="1"/>
  <c r="S25" i="2"/>
  <c r="U25" i="2" s="1"/>
  <c r="S24" i="2"/>
  <c r="S22" i="2"/>
  <c r="U22" i="2" s="1"/>
  <c r="S23" i="2"/>
  <c r="U23" i="2" s="1"/>
  <c r="S21" i="2"/>
  <c r="S20" i="2"/>
  <c r="S18" i="2"/>
  <c r="U18" i="2" s="1"/>
  <c r="S19" i="2"/>
  <c r="U19" i="2" s="1"/>
  <c r="S17" i="2"/>
  <c r="U17" i="2" s="1"/>
  <c r="S16" i="2"/>
  <c r="U16" i="2" s="1"/>
  <c r="S15" i="2"/>
  <c r="U15" i="2" s="1"/>
  <c r="S14" i="2"/>
  <c r="U14" i="2" s="1"/>
  <c r="S13" i="2"/>
  <c r="U13" i="2" s="1"/>
  <c r="S12" i="2"/>
  <c r="S11" i="2"/>
  <c r="S10" i="2"/>
  <c r="S9" i="2"/>
  <c r="U9" i="2" s="1"/>
  <c r="S8" i="2"/>
  <c r="S7" i="2"/>
  <c r="U7" i="2" s="1"/>
  <c r="S6" i="2"/>
  <c r="U6" i="2" s="1"/>
  <c r="S5" i="2"/>
  <c r="U5" i="2" s="1"/>
  <c r="S4" i="2"/>
  <c r="S3" i="2"/>
  <c r="S2" i="2"/>
  <c r="U33" i="2"/>
  <c r="U41" i="2"/>
  <c r="U81" i="2"/>
  <c r="U42" i="2"/>
  <c r="U51" i="2"/>
  <c r="U67" i="2"/>
  <c r="U107" i="2"/>
  <c r="U123" i="2"/>
  <c r="U131" i="2"/>
  <c r="U8" i="2"/>
  <c r="U12" i="2"/>
  <c r="U20" i="2"/>
  <c r="U24" i="2"/>
  <c r="U28" i="2"/>
  <c r="U32" i="2"/>
  <c r="U40" i="2"/>
  <c r="U53" i="2"/>
  <c r="U56" i="2"/>
  <c r="U60" i="2"/>
  <c r="U62" i="2"/>
  <c r="U69" i="2"/>
  <c r="U78" i="2"/>
  <c r="U84" i="2"/>
  <c r="U86" i="2"/>
  <c r="U102" i="2"/>
  <c r="U104" i="2"/>
  <c r="U110" i="2"/>
  <c r="U134" i="2"/>
  <c r="U4" i="2"/>
  <c r="U87" i="2"/>
  <c r="U119" i="2"/>
  <c r="P135" i="2"/>
  <c r="O79" i="2"/>
  <c r="O134" i="2"/>
  <c r="O133" i="2"/>
  <c r="O132" i="2"/>
  <c r="O131" i="2"/>
  <c r="O130" i="2"/>
  <c r="O129" i="2"/>
  <c r="O128" i="2"/>
  <c r="O127" i="2"/>
  <c r="O126" i="2"/>
  <c r="O125" i="2"/>
  <c r="O124" i="2"/>
  <c r="O123" i="2"/>
  <c r="O122" i="2"/>
  <c r="O121" i="2"/>
  <c r="O120" i="2"/>
  <c r="O119" i="2"/>
  <c r="O118" i="2"/>
  <c r="O117" i="2"/>
  <c r="O114" i="2"/>
  <c r="O113" i="2"/>
  <c r="O112" i="2"/>
  <c r="O111" i="2"/>
  <c r="O110" i="2"/>
  <c r="O109" i="2"/>
  <c r="O108" i="2"/>
  <c r="O107" i="2"/>
  <c r="O106" i="2"/>
  <c r="O105" i="2"/>
  <c r="O104" i="2"/>
  <c r="O103" i="2"/>
  <c r="O102" i="2"/>
  <c r="O101" i="2"/>
  <c r="O100" i="2"/>
  <c r="O99" i="2"/>
  <c r="O98" i="2"/>
  <c r="O97" i="2"/>
  <c r="O96" i="2"/>
  <c r="O95" i="2"/>
  <c r="O94" i="2"/>
  <c r="O93" i="2"/>
  <c r="O92" i="2"/>
  <c r="O91" i="2"/>
  <c r="O88" i="2"/>
  <c r="O87" i="2"/>
  <c r="O86" i="2"/>
  <c r="O85" i="2"/>
  <c r="O84" i="2"/>
  <c r="O83" i="2"/>
  <c r="O82" i="2"/>
  <c r="O81" i="2"/>
  <c r="O80" i="2"/>
  <c r="O78" i="2"/>
  <c r="O77" i="2"/>
  <c r="O76" i="2"/>
  <c r="O75" i="2"/>
  <c r="O74" i="2"/>
  <c r="O73" i="2"/>
  <c r="O72" i="2"/>
  <c r="O71" i="2"/>
  <c r="O63" i="2"/>
  <c r="U65" i="2"/>
  <c r="U64" i="2"/>
  <c r="O62" i="2"/>
  <c r="O61" i="2"/>
  <c r="O60" i="2"/>
  <c r="O59" i="2"/>
  <c r="O58" i="2"/>
  <c r="O57" i="2"/>
  <c r="O56" i="2"/>
  <c r="O55" i="2"/>
  <c r="O54" i="2"/>
  <c r="O53" i="2"/>
  <c r="O49" i="2"/>
  <c r="O48" i="2"/>
  <c r="O47" i="2"/>
  <c r="O40" i="2"/>
  <c r="O31" i="2"/>
  <c r="O28" i="2"/>
  <c r="O26" i="2"/>
  <c r="O23" i="2"/>
  <c r="O18" i="2"/>
  <c r="O17" i="2"/>
  <c r="O16" i="2"/>
  <c r="O15" i="2"/>
  <c r="O14" i="2"/>
  <c r="O13" i="2"/>
  <c r="O12" i="2"/>
  <c r="O11" i="2"/>
  <c r="O10" i="2"/>
  <c r="O9" i="2"/>
  <c r="O8" i="2"/>
  <c r="O7" i="2"/>
  <c r="O6" i="2"/>
  <c r="O5" i="2"/>
  <c r="O4" i="2"/>
  <c r="O3" i="2"/>
  <c r="O2" i="2"/>
  <c r="U10" i="2"/>
  <c r="U11" i="2"/>
  <c r="U21" i="2"/>
  <c r="U29" i="2"/>
  <c r="U37" i="2"/>
  <c r="U45" i="2"/>
  <c r="U71" i="2"/>
  <c r="U85" i="2"/>
  <c r="U92" i="2"/>
  <c r="U94" i="2"/>
  <c r="U95" i="2"/>
  <c r="U116" i="2"/>
  <c r="U126" i="2"/>
  <c r="U128" i="2"/>
  <c r="U133" i="2"/>
</calcChain>
</file>

<file path=xl/sharedStrings.xml><?xml version="1.0" encoding="utf-8"?>
<sst xmlns="http://schemas.openxmlformats.org/spreadsheetml/2006/main" count="1487" uniqueCount="525">
  <si>
    <t>QSection</t>
  </si>
  <si>
    <t>QSubsection</t>
  </si>
  <si>
    <t>Sl. No</t>
  </si>
  <si>
    <t xml:space="preserve">SubQuestion </t>
  </si>
  <si>
    <t xml:space="preserve">SubQuestion S No </t>
  </si>
  <si>
    <t>SubQuestionCondition</t>
  </si>
  <si>
    <t>AnswerType</t>
  </si>
  <si>
    <t>Question</t>
  </si>
  <si>
    <t>Answer Option 1</t>
  </si>
  <si>
    <t>Answer Option 2</t>
  </si>
  <si>
    <t>Answer Option 3</t>
  </si>
  <si>
    <t>Answer Option 4</t>
  </si>
  <si>
    <t>Answer Option 5</t>
  </si>
  <si>
    <t>Response</t>
  </si>
  <si>
    <t>Grading</t>
  </si>
  <si>
    <t>Weightage</t>
  </si>
  <si>
    <t>Score</t>
  </si>
  <si>
    <t>auditClass</t>
  </si>
  <si>
    <t>TotalWeightage</t>
  </si>
  <si>
    <t>TotalScore</t>
  </si>
  <si>
    <t>P1.1</t>
  </si>
  <si>
    <t>NO</t>
  </si>
  <si>
    <t>SELECT</t>
  </si>
  <si>
    <t>&lt;50</t>
  </si>
  <si>
    <t>&lt;75</t>
  </si>
  <si>
    <t>&lt;85</t>
  </si>
  <si>
    <t>&gt;90</t>
  </si>
  <si>
    <t>What percentage of your employees are fully aware of all your procedures ?</t>
  </si>
  <si>
    <t>P1.1.1</t>
  </si>
  <si>
    <t>YES</t>
  </si>
  <si>
    <t xml:space="preserve">What % of employees have access to procedures ? </t>
  </si>
  <si>
    <t>Has it been resolved and the NC closed ?</t>
  </si>
  <si>
    <t>P1.1.2</t>
  </si>
  <si>
    <t>P1.2</t>
  </si>
  <si>
    <t>P1.2.1</t>
  </si>
  <si>
    <t>Do you have a system of planning your production through SAP MRP ?</t>
  </si>
  <si>
    <t>Your plans are freezed for how many days ?</t>
  </si>
  <si>
    <t>If there are changes with in freezed days , who authorizes ?</t>
  </si>
  <si>
    <t xml:space="preserve">Average how many times the production has been stopped due to stock out in a month ? </t>
  </si>
  <si>
    <t>What % of stock outs are brought down with specific projects  in the last 6 months? (Give 100 if no stock-outs)</t>
  </si>
  <si>
    <t>P2.1</t>
  </si>
  <si>
    <t>P2.2</t>
  </si>
  <si>
    <t>P2.3</t>
  </si>
  <si>
    <t>P2.4</t>
  </si>
  <si>
    <t>P2.5</t>
  </si>
  <si>
    <t>NUMERIC</t>
  </si>
  <si>
    <t>LABEL</t>
  </si>
  <si>
    <t>UH</t>
  </si>
  <si>
    <t>PLH</t>
  </si>
  <si>
    <t>PRH</t>
  </si>
  <si>
    <t>RMH</t>
  </si>
  <si>
    <t>&lt;3</t>
  </si>
  <si>
    <t>&gt;3</t>
  </si>
  <si>
    <t>&gt;75</t>
  </si>
  <si>
    <t>PREPARATION</t>
  </si>
  <si>
    <t>GENERAL</t>
  </si>
  <si>
    <t>P3.1</t>
  </si>
  <si>
    <t>P3.2</t>
  </si>
  <si>
    <t>P3.3</t>
  </si>
  <si>
    <t>P3.4</t>
  </si>
  <si>
    <t>P3.5</t>
  </si>
  <si>
    <t>P3.6</t>
  </si>
  <si>
    <t>What % empoyees are fully aware of SOPs and use them ?</t>
  </si>
  <si>
    <t>What % of employees who have joined for the last 1 year have been evaluated for comeptency to operate machines ?</t>
  </si>
  <si>
    <t>Do you have a plan / calendar for regular operator skill upgradation training ?</t>
  </si>
  <si>
    <t>How many formal training for skill enhancement is conducted for the operator in the last 1 year ?</t>
  </si>
  <si>
    <t>What is the % of skill level upgradation achieved as against the plan in the last 1 year ?</t>
  </si>
  <si>
    <t>What % of employees who have undergone training have been evaluated for effectiveness ?</t>
  </si>
  <si>
    <t>&lt;80</t>
  </si>
  <si>
    <t>&gt;80</t>
  </si>
  <si>
    <t>&lt;2</t>
  </si>
  <si>
    <t>&lt;4</t>
  </si>
  <si>
    <t>&lt;7</t>
  </si>
  <si>
    <t>&gt;50</t>
  </si>
  <si>
    <t>&gt;70</t>
  </si>
  <si>
    <t>MACHINE OPERATION</t>
  </si>
  <si>
    <t>MACHINE VALIDATION</t>
  </si>
  <si>
    <t>P4.1</t>
  </si>
  <si>
    <t>P4.1.1</t>
  </si>
  <si>
    <t>P4.1.2</t>
  </si>
  <si>
    <t>P4.1.3</t>
  </si>
  <si>
    <t>P4.1.4</t>
  </si>
  <si>
    <t>Do you have machine validation procedure ?</t>
  </si>
  <si>
    <t>Who reviews the machine validation reports ?</t>
  </si>
  <si>
    <t>What % machines in your plant have been validated as per the documented procedure ?</t>
  </si>
  <si>
    <t>If there are deviations found during validation. Have the actions been identified &amp; what % of actions have been closed in agreed time lines ?</t>
  </si>
  <si>
    <t>Do you have records of validation for all types of machines in your unit ?</t>
  </si>
  <si>
    <t>HOD</t>
  </si>
  <si>
    <t>RH</t>
  </si>
  <si>
    <t>CONTROL POINTS &amp; MONITORING MECHANISM</t>
  </si>
  <si>
    <t>P5.1</t>
  </si>
  <si>
    <t>P5.1.1</t>
  </si>
  <si>
    <t>P5.1.2</t>
  </si>
  <si>
    <t>P5.2</t>
  </si>
  <si>
    <t>P5.2.1</t>
  </si>
  <si>
    <t>P5.2.2</t>
  </si>
  <si>
    <t>P5.2.3</t>
  </si>
  <si>
    <t>P5.2.4</t>
  </si>
  <si>
    <t>Do you have CCPs identified for each manufacturing process ?</t>
  </si>
  <si>
    <t>How many reviews on CCPs have been carried out for the last 2 years ?</t>
  </si>
  <si>
    <t>Have the CCPs been updated after review</t>
  </si>
  <si>
    <t>Have you identifed CCP for controlling quality ?</t>
  </si>
  <si>
    <t xml:space="preserve">How many % chart / analysis of CCP  v/s Process Parameter are monitored in production area for control of CCP </t>
  </si>
  <si>
    <t>How frequently CCP data is reviewed by operator &amp; supervior ?</t>
  </si>
  <si>
    <t>Who reviews the CCP data?</t>
  </si>
  <si>
    <t>What is the frequency of reviews in a year ?</t>
  </si>
  <si>
    <t>&lt;30%</t>
  </si>
  <si>
    <t>&lt;50%</t>
  </si>
  <si>
    <t>&lt;70%</t>
  </si>
  <si>
    <t>&gt;70%</t>
  </si>
  <si>
    <t>QH</t>
  </si>
  <si>
    <t>P6.1</t>
  </si>
  <si>
    <t>Do you have a process audit system ?</t>
  </si>
  <si>
    <t>P6.1.1</t>
  </si>
  <si>
    <t xml:space="preserve">What is the frequency of audit in a year? </t>
  </si>
  <si>
    <t>P6.1.2</t>
  </si>
  <si>
    <t>What is the % adherence to the scheduled audit plan for the last 1 year</t>
  </si>
  <si>
    <t>&lt;60</t>
  </si>
  <si>
    <t>&lt;70</t>
  </si>
  <si>
    <t>&gt;85</t>
  </si>
  <si>
    <t>P6.1.3</t>
  </si>
  <si>
    <t>What is the minumum % score achieved for the last 1 year ?</t>
  </si>
  <si>
    <t>P6.1.4</t>
  </si>
  <si>
    <t>Who reviews the audit report ?</t>
  </si>
  <si>
    <t>PS</t>
  </si>
  <si>
    <t>P6.1.5</t>
  </si>
  <si>
    <t>What is the period to implement corrective action ?       Days</t>
  </si>
  <si>
    <t>&lt;5</t>
  </si>
  <si>
    <t>&lt;10</t>
  </si>
  <si>
    <t>&gt;=10</t>
  </si>
  <si>
    <t>P6.1.6</t>
  </si>
  <si>
    <t>What % audit queris are open for the last 6 months ?</t>
  </si>
  <si>
    <t>&lt;25</t>
  </si>
  <si>
    <t>P6.1.7</t>
  </si>
  <si>
    <t>Are the audit findings made available on SAP or equivalent system for the employees to access the same ?</t>
  </si>
  <si>
    <t>P6.1.8</t>
  </si>
  <si>
    <t>What % of your employees are aware of the audit findings &amp; corrective action plans ?</t>
  </si>
  <si>
    <t>&lt;75%</t>
  </si>
  <si>
    <t>&lt;25%</t>
  </si>
  <si>
    <t>P7.1</t>
  </si>
  <si>
    <t>P7.1.1</t>
  </si>
  <si>
    <t>P7.1.2</t>
  </si>
  <si>
    <t>P7.1.3</t>
  </si>
  <si>
    <t>EH</t>
  </si>
  <si>
    <t>P7.1.4</t>
  </si>
  <si>
    <t>&lt;20</t>
  </si>
  <si>
    <t>&lt;30</t>
  </si>
  <si>
    <t>&gt;30</t>
  </si>
  <si>
    <t>P7.1.5</t>
  </si>
  <si>
    <t>How many % audit queris are open for the last 6 months ?</t>
  </si>
  <si>
    <t>P7.1.6</t>
  </si>
  <si>
    <t>Are the audit findings made available on a common platform ?</t>
  </si>
  <si>
    <t>P8.1</t>
  </si>
  <si>
    <t>What % of NCs identified have been logged on SAP or equivalent system accessible to all centrally as per the system ?</t>
  </si>
  <si>
    <t>&lt;90</t>
  </si>
  <si>
    <t>P8.2</t>
  </si>
  <si>
    <t>What % Notifications / NCMRs have been closed with proper CA for the last 6 months ?</t>
  </si>
  <si>
    <t>P8.3</t>
  </si>
  <si>
    <t>Who will authorise the deviation w r t NC product?</t>
  </si>
  <si>
    <t>NA</t>
  </si>
  <si>
    <t>P8.4</t>
  </si>
  <si>
    <t>What is the % deviations raised in the last 6 months against the lots generated ?</t>
  </si>
  <si>
    <t>&gt;0.5</t>
  </si>
  <si>
    <t>&lt;0.1</t>
  </si>
  <si>
    <t>&lt;0.01</t>
  </si>
  <si>
    <t>P8.5</t>
  </si>
  <si>
    <t>Do you track such deviations effect on the next process?</t>
  </si>
  <si>
    <t>P8.6</t>
  </si>
  <si>
    <t xml:space="preserve">What % of deviations have been closed as per the original target dates proposed during raising of deviation ? </t>
  </si>
  <si>
    <t>P8.7</t>
  </si>
  <si>
    <t>What % NCs have been closed in the last 6 months after verifying effectiveness of CA taken ?</t>
  </si>
  <si>
    <t>P8.8</t>
  </si>
  <si>
    <t xml:space="preserve">How many problems have repeated in the last six months  </t>
  </si>
  <si>
    <t>&lt;6</t>
  </si>
  <si>
    <t>&gt;6</t>
  </si>
  <si>
    <t>P8.9</t>
  </si>
  <si>
    <t xml:space="preserve">Records of  non-confirming product reviewed by </t>
  </si>
  <si>
    <t>P8.10</t>
  </si>
  <si>
    <t>What % of NCP have been reduced by initiating improvement projects?</t>
  </si>
  <si>
    <t>P9.1</t>
  </si>
  <si>
    <t>What % of machines have been reviewed for process capability in the last 1 year ?</t>
  </si>
  <si>
    <t>P9.2</t>
  </si>
  <si>
    <t>Upto what level of employees are aware of machine process capability ?</t>
  </si>
  <si>
    <t>P9.3</t>
  </si>
  <si>
    <t xml:space="preserve">Cpk for all measurable paramters/ CCPs fall within </t>
  </si>
  <si>
    <t>&lt;1</t>
  </si>
  <si>
    <t>&gt;1.67</t>
  </si>
  <si>
    <t>P9.4</t>
  </si>
  <si>
    <t>What is the frequency of reviewing Cpk in a 1 year period ?</t>
  </si>
  <si>
    <t>P9.5</t>
  </si>
  <si>
    <t>What % of machines which have less than 1.33 Cpk have been taken up for improvement ?</t>
  </si>
  <si>
    <t>P9.6</t>
  </si>
  <si>
    <t>What it the time line to improve process capability of the machines ?</t>
  </si>
  <si>
    <t>P10.1</t>
  </si>
  <si>
    <t>What % of running tools are validated  (add na full mar all)</t>
  </si>
  <si>
    <t>P10.2</t>
  </si>
  <si>
    <t>Do you have a tooling maintenance practice ?</t>
  </si>
  <si>
    <t>P10.3</t>
  </si>
  <si>
    <t xml:space="preserve">Do you have records of tooling validation in the Unit? </t>
  </si>
  <si>
    <t>P10.4</t>
  </si>
  <si>
    <t>Does planning get feedback on readiness of tooling ?</t>
  </si>
  <si>
    <t>P10.5</t>
  </si>
  <si>
    <t>How many times machines are stopped within 48hrs of tool change in last 6 month for tooling related defect ?</t>
  </si>
  <si>
    <t>P10.6</t>
  </si>
  <si>
    <t xml:space="preserve">What % feedback received from operators on tool quality have been reviewed for rectification ? </t>
  </si>
  <si>
    <t>P10.7</t>
  </si>
  <si>
    <t>What % of customer &amp; NCMR for product quality are due to tooling defect ?</t>
  </si>
  <si>
    <t>&gt;10</t>
  </si>
  <si>
    <t>P11.1</t>
  </si>
  <si>
    <t>What is your current commercial efficiency of your unit in % (from BI Tool of SAP)?</t>
  </si>
  <si>
    <t>P11.1.1</t>
  </si>
  <si>
    <t>Blown film</t>
  </si>
  <si>
    <t>&gt;=80</t>
  </si>
  <si>
    <t>P11.1.2</t>
  </si>
  <si>
    <t>Lamination</t>
  </si>
  <si>
    <t>P11.1.3</t>
  </si>
  <si>
    <t>Slitting</t>
  </si>
  <si>
    <t>P11.1.4</t>
  </si>
  <si>
    <t>Printing</t>
  </si>
  <si>
    <t>P11.1.5</t>
  </si>
  <si>
    <t>Lami Tubing</t>
  </si>
  <si>
    <t>P11.1.6</t>
  </si>
  <si>
    <t>Coex Tubing</t>
  </si>
  <si>
    <t>P11.1.7</t>
  </si>
  <si>
    <t>Cap</t>
  </si>
  <si>
    <t>P11.2</t>
  </si>
  <si>
    <t xml:space="preserve">Is there improvement over a period of last 6 months ?       </t>
  </si>
  <si>
    <t>P11.3</t>
  </si>
  <si>
    <t>What is the current scrap percentage of your unit in (last 6 months average) . If not applicable then put NA</t>
  </si>
  <si>
    <t>P11.3.1</t>
  </si>
  <si>
    <t>Lami Tube</t>
  </si>
  <si>
    <t>&lt;1.5</t>
  </si>
  <si>
    <t>&gt;4</t>
  </si>
  <si>
    <t>P11.3.2</t>
  </si>
  <si>
    <t>Co-Ex Tube</t>
  </si>
  <si>
    <t>P11.3.3</t>
  </si>
  <si>
    <t>Lami Printing</t>
  </si>
  <si>
    <t>&lt;8</t>
  </si>
  <si>
    <t>&gt;8</t>
  </si>
  <si>
    <t>P11.3.4</t>
  </si>
  <si>
    <t>Blown Film</t>
  </si>
  <si>
    <t>P11.3.5</t>
  </si>
  <si>
    <t>Lamination (including slitting scrap)</t>
  </si>
  <si>
    <t>&lt;6.5</t>
  </si>
  <si>
    <t>P11.3.6</t>
  </si>
  <si>
    <t xml:space="preserve">Caps </t>
  </si>
  <si>
    <t>P11.4</t>
  </si>
  <si>
    <t>P11.5</t>
  </si>
  <si>
    <t>Is there an awareness on the best efficiency achieved by your Global units ?       (If Yes, Specify)</t>
  </si>
  <si>
    <t>P11.6</t>
  </si>
  <si>
    <t>Do you know what is the lowest percentage of scrap achieved by your Global units (If Yes, Specify)</t>
  </si>
  <si>
    <t>P11.7</t>
  </si>
  <si>
    <t>What is the current average tool change time in your unit in following machines in min. If not applicable then put NA</t>
  </si>
  <si>
    <t>P11.7.1</t>
  </si>
  <si>
    <t>Mini</t>
  </si>
  <si>
    <t>P11.7.2</t>
  </si>
  <si>
    <t xml:space="preserve">Lami Printing (For repetitive jobs)  CID Type / Inline press       </t>
  </si>
  <si>
    <t>P11.7.3</t>
  </si>
  <si>
    <t xml:space="preserve">Co-ex Printing (For repetitive jobs)       </t>
  </si>
  <si>
    <t>P11.7.4</t>
  </si>
  <si>
    <t>LSL</t>
  </si>
  <si>
    <t>P11.7.5</t>
  </si>
  <si>
    <t>HSL</t>
  </si>
  <si>
    <t>P11.7.6</t>
  </si>
  <si>
    <t>LT250</t>
  </si>
  <si>
    <t>P11.7.7</t>
  </si>
  <si>
    <t>UHSL</t>
  </si>
  <si>
    <t>Preventive Maintenance</t>
  </si>
  <si>
    <t>P12.1</t>
  </si>
  <si>
    <t>Do you have updated maintenance check list for all machines?</t>
  </si>
  <si>
    <t>P12.2</t>
  </si>
  <si>
    <t>What is your average Shift PM time in minutes per day per machine ?</t>
  </si>
  <si>
    <t>&gt;=30</t>
  </si>
  <si>
    <t>P12.3</t>
  </si>
  <si>
    <t>What is the average time spent on PM per machine per month in hours ?</t>
  </si>
  <si>
    <t>&lt;12</t>
  </si>
  <si>
    <t>&gt;12</t>
  </si>
  <si>
    <t>P12.4</t>
  </si>
  <si>
    <t>Do you carryout 36 PMs per M/C per year or as defined in locational procedures?</t>
  </si>
  <si>
    <t>P12.5</t>
  </si>
  <si>
    <t>What is the average % PM done in the last 6 months against the schedule / SAP</t>
  </si>
  <si>
    <t>P12.6</t>
  </si>
  <si>
    <t>Who reviews the PM effectiveness?</t>
  </si>
  <si>
    <t>PH</t>
  </si>
  <si>
    <t>P12.7</t>
  </si>
  <si>
    <t xml:space="preserve">What is the method for evaluating PM effectiveness ? </t>
  </si>
  <si>
    <t>MTBF</t>
  </si>
  <si>
    <t>NO OF M/C STOPPAGES</t>
  </si>
  <si>
    <t>P12.8</t>
  </si>
  <si>
    <t xml:space="preserve">What is the % improvement in average MTBF(Mean Time Between Failure) of machine / equipemnt over the last 1 year through SAP / Equivalent System ? </t>
  </si>
  <si>
    <t>&gt;30%</t>
  </si>
  <si>
    <t>P12.9</t>
  </si>
  <si>
    <t xml:space="preserve">What is the reduction in average MTTR(Mean Time To Repain) of machine / equipemnt over the last 1 year through SAP / Equivalent system ? </t>
  </si>
  <si>
    <t>P12.10</t>
  </si>
  <si>
    <t>What is the frequency of review for PM effectiveness in a year ?</t>
  </si>
  <si>
    <t>P12.11</t>
  </si>
  <si>
    <t>Who authorises the deviation in PM schedule ?</t>
  </si>
  <si>
    <t>P12.12</t>
  </si>
  <si>
    <t>How many deviations have been approved in the last 6 months</t>
  </si>
  <si>
    <t>P12.13</t>
  </si>
  <si>
    <t>Has the effect of the deviation been reviewed and documented with action plan ?</t>
  </si>
  <si>
    <t>P12.14</t>
  </si>
  <si>
    <t>Is there a awareness of GMP guidelines (area cardoning, display of baords) to follow during PM?</t>
  </si>
  <si>
    <t>P12.15</t>
  </si>
  <si>
    <t xml:space="preserve">Have the measures for predictive maintenance been identified, reviewed and monitored </t>
  </si>
  <si>
    <t>P13.1</t>
  </si>
  <si>
    <t>Do you follow the communication matrix for Breakdowns?</t>
  </si>
  <si>
    <t>P13.2</t>
  </si>
  <si>
    <t>How many instances of more than 12hrs of breakdown are there in the last six months ?</t>
  </si>
  <si>
    <t>&gt;=7</t>
  </si>
  <si>
    <t>P13.2.1</t>
  </si>
  <si>
    <t>Are the Corrective &amp; Preventive actions identified and documented in SAP / Equivalent System ?</t>
  </si>
  <si>
    <t>P13.2.2</t>
  </si>
  <si>
    <t>At what frequency do you review effectivness of the corrective &amp; preventive actions for the break downs ?</t>
  </si>
  <si>
    <t>P13.2.3</t>
  </si>
  <si>
    <t>Have the repeated break downs been analysed and PM check list updated with the CAPA taken ?</t>
  </si>
  <si>
    <t>P13.3</t>
  </si>
  <si>
    <t>Do you use any SPC, Process tool for analysing breakdowns ?</t>
  </si>
  <si>
    <t>P13.4</t>
  </si>
  <si>
    <t>To what extent machine history is available in SAP / equivaltent authorised system?</t>
  </si>
  <si>
    <t>P13.5</t>
  </si>
  <si>
    <t>Do you have list of mininum qty of spares to be maintained for effective running of machine?</t>
  </si>
  <si>
    <t>P13.6</t>
  </si>
  <si>
    <t>Which strategy for reordering spare levels do you follow?</t>
  </si>
  <si>
    <t>P13.7</t>
  </si>
  <si>
    <t>What is the reduction in inventory of spares cost for the last 6 months ?</t>
  </si>
  <si>
    <t>P13.8</t>
  </si>
  <si>
    <t>What is the reductio in spares consumption value for the last 6months ?</t>
  </si>
  <si>
    <t>P13.9</t>
  </si>
  <si>
    <t>How many incidence of machine stoppages are there due to want of spares in the last 6 months ?</t>
  </si>
  <si>
    <t>&gt;=6</t>
  </si>
  <si>
    <t>P13.10</t>
  </si>
  <si>
    <t>What is the % adhrerence of process and utility water quality check in the last 6 months ?</t>
  </si>
  <si>
    <t>P13.11</t>
  </si>
  <si>
    <t>How many incidences of deviation you had in the last 6 months ?</t>
  </si>
  <si>
    <t>&gt;=4</t>
  </si>
  <si>
    <t>P13.12</t>
  </si>
  <si>
    <t>Are there records to show that the required RH &amp; Temp maintained inside the shopfloor ?</t>
  </si>
  <si>
    <t>P13.13</t>
  </si>
  <si>
    <t>P14.1</t>
  </si>
  <si>
    <t xml:space="preserve">Is the internal calibration / validation methodology defined where applicable ? </t>
  </si>
  <si>
    <t>P14.2</t>
  </si>
  <si>
    <t>Have you identified list of process gauges for calibration?</t>
  </si>
  <si>
    <t>P14.3</t>
  </si>
  <si>
    <t>Has the internal &amp; external calibration schedule for equipments and instruments established and approved list displayed in SAP or equivalent authorised system ?</t>
  </si>
  <si>
    <t>P14.4</t>
  </si>
  <si>
    <t>Is there a review of calibration certificate to verify that the master guages used are traceable to national internation standard ?</t>
  </si>
  <si>
    <t>P14.5</t>
  </si>
  <si>
    <t xml:space="preserve">Are the calibration certificates verified &amp; reviewed on receipt to ensure that the reults of calibration are with tin he approved acceptable range specified ? </t>
  </si>
  <si>
    <t>P14.6</t>
  </si>
  <si>
    <t>Are records for the same maintatined ?</t>
  </si>
  <si>
    <t>P14.7</t>
  </si>
  <si>
    <t>Is there any system to highlight measuring / process gauge due for calibration?</t>
  </si>
  <si>
    <t>PRODUCTION</t>
  </si>
  <si>
    <t xml:space="preserve">What % of employees have been trained on the written procedures specific to their function?	</t>
  </si>
  <si>
    <t xml:space="preserve">Have you ever received a non - compliance for procedure inadequacy by Customer audit or 3rd party  ?	</t>
  </si>
  <si>
    <t>MONT</t>
  </si>
  <si>
    <t>QRT</t>
  </si>
  <si>
    <t>HALF Y</t>
  </si>
  <si>
    <t>YRLY</t>
  </si>
  <si>
    <t>PROCESS AUDIT</t>
  </si>
  <si>
    <t>MACHINE AUDIT</t>
  </si>
  <si>
    <t xml:space="preserve">Do you have machine audit system ?	</t>
  </si>
  <si>
    <t>ERH</t>
  </si>
  <si>
    <t>PRODUCT NON-CONFORMANCE (NC)</t>
  </si>
  <si>
    <t>CUST</t>
  </si>
  <si>
    <t>&gt;25</t>
  </si>
  <si>
    <t>PROCESS CAPABILITY - MACHINE</t>
  </si>
  <si>
    <t>&lt; = 1.33</t>
  </si>
  <si>
    <t>&lt; = 1.67</t>
  </si>
  <si>
    <t>3 MONTHS</t>
  </si>
  <si>
    <t>6 MONTHS</t>
  </si>
  <si>
    <t xml:space="preserve">9 MONTHS </t>
  </si>
  <si>
    <t>TOOLING</t>
  </si>
  <si>
    <t>&lt; = 1</t>
  </si>
  <si>
    <t>EFFICIENCY</t>
  </si>
  <si>
    <t>ΝΑ</t>
  </si>
  <si>
    <t xml:space="preserve"> &lt;70</t>
  </si>
  <si>
    <t xml:space="preserve"> &gt;70</t>
  </si>
  <si>
    <t xml:space="preserve"> &lt;80</t>
  </si>
  <si>
    <t xml:space="preserve"> &gt;=80</t>
  </si>
  <si>
    <t xml:space="preserve"> &lt;2.5</t>
  </si>
  <si>
    <t xml:space="preserve"> &lt;4</t>
  </si>
  <si>
    <t xml:space="preserve"> &lt;15%</t>
  </si>
  <si>
    <t xml:space="preserve"> &lt;18%</t>
  </si>
  <si>
    <t xml:space="preserve"> &lt;20%</t>
  </si>
  <si>
    <t xml:space="preserve"> &gt;25%</t>
  </si>
  <si>
    <t xml:space="preserve"> &lt;5</t>
  </si>
  <si>
    <t xml:space="preserve"> &lt;8</t>
  </si>
  <si>
    <t xml:space="preserve"> &lt;1</t>
  </si>
  <si>
    <t xml:space="preserve"> &lt;2</t>
  </si>
  <si>
    <t xml:space="preserve"> &gt;2.5</t>
  </si>
  <si>
    <t xml:space="preserve"> &lt;7.5</t>
  </si>
  <si>
    <t xml:space="preserve"> &lt;8.5</t>
  </si>
  <si>
    <t xml:space="preserve"> &gt;8.5</t>
  </si>
  <si>
    <t xml:space="preserve"> &lt;4.5</t>
  </si>
  <si>
    <t xml:space="preserve">&gt;=4.5  </t>
  </si>
  <si>
    <t>&lt;95</t>
  </si>
  <si>
    <t>% OF DOWN TIME LOW</t>
  </si>
  <si>
    <t>QRTLY</t>
  </si>
  <si>
    <t>OTHERS</t>
  </si>
  <si>
    <t>MNTLY</t>
  </si>
  <si>
    <t xml:space="preserve">COMPLETE </t>
  </si>
  <si>
    <t xml:space="preserve">PARTIAL </t>
  </si>
  <si>
    <t>NOT AVAILALABLE</t>
  </si>
  <si>
    <t>MIN - MAX</t>
  </si>
  <si>
    <t>MIN</t>
  </si>
  <si>
    <t>MAX</t>
  </si>
  <si>
    <t>&gt;=95</t>
  </si>
  <si>
    <t>CORRECTIVE MAINTENANCE</t>
  </si>
  <si>
    <t>CALIBRATION</t>
  </si>
  <si>
    <t>OTHERs</t>
  </si>
  <si>
    <t>TEXTINPUT</t>
  </si>
  <si>
    <t>R</t>
  </si>
  <si>
    <t>S</t>
  </si>
  <si>
    <t>I</t>
  </si>
  <si>
    <t>E</t>
  </si>
  <si>
    <t>Look At</t>
  </si>
  <si>
    <t>Look For</t>
  </si>
  <si>
    <t>List of employees of the department
Training records of employees on procedures</t>
  </si>
  <si>
    <t>Training records, 
Personnel who have been trained, 
Person who gave training, 
Internal trainer list</t>
  </si>
  <si>
    <t>Employees available at work place,  interview employees on shop floor for their knowledge on systems procedures, SOPs, manuals etc</t>
  </si>
  <si>
    <t>Employees ease in retrieval of procedures, explaining the procedures</t>
  </si>
  <si>
    <t>Accessibility mechanism of procedures to actual users on shop floor</t>
  </si>
  <si>
    <t>Accessibility of procedures to operating personnel all the time</t>
  </si>
  <si>
    <t>Customer audit / 3rd party audit reports</t>
  </si>
  <si>
    <t>Any non-conformities raised during the past audits</t>
  </si>
  <si>
    <t>NCs raised during customer / 3rd party audits</t>
  </si>
  <si>
    <t>Corrective / Preventive actions taken and formal closure of NCs</t>
  </si>
  <si>
    <t>Production Planning procedure</t>
  </si>
  <si>
    <t>Planning horizon and methodology</t>
  </si>
  <si>
    <t>Production Planning procedure / guide lines</t>
  </si>
  <si>
    <t>Documented approved planning freeze period mentioned in procedure</t>
  </si>
  <si>
    <t>Authority for plan changes mentioned in Production Planning procedure</t>
  </si>
  <si>
    <t xml:space="preserve">Guideline on  authority for plan change within freeze period. </t>
  </si>
  <si>
    <t>Production Log / Analysis on machine stoppages on account of material non-availability</t>
  </si>
  <si>
    <t>Production stoppage due to material stock out</t>
  </si>
  <si>
    <t>Stock out data &amp; analysis for the last 6 months</t>
  </si>
  <si>
    <t xml:space="preserve">Prioritisation of stock-out incidences and action plan to eliminate the reasons. </t>
  </si>
  <si>
    <t>Instructions / guidelines / SOPs for operating machines</t>
  </si>
  <si>
    <t>Machine operating procedure / guidelines for operation. Select 2 different types of machines (minimum)and look for complete) explanation for operation.</t>
  </si>
  <si>
    <t>Training and competency level evaluation of employees joined for the last 1 year</t>
  </si>
  <si>
    <t xml:space="preserve"> 1. Matrix on required competency for new employees  2. Training plan for the employees  3. Training execution records  </t>
  </si>
  <si>
    <t>Calendar / plan on training covering various skill required by all operating personnel</t>
  </si>
  <si>
    <t>Up gradation training plan for operators.  Also look for a skill matrix / record for each operator</t>
  </si>
  <si>
    <t>Training records for a period of 1 year</t>
  </si>
  <si>
    <t>Skill enhancement training plan and execution</t>
  </si>
  <si>
    <t>Employee skill level upgadation plan for the last 1 year</t>
  </si>
  <si>
    <t>1. Skill level up gradation plan  2. Skill enhancement training given  3. Evaluation of training effectiveness of skill enhancement</t>
  </si>
  <si>
    <t>Look at all training programs (skills training, general training etc)  and their evaluation reports</t>
  </si>
  <si>
    <t>1. No. of employees who have undergone training  2. No. of employees whose training effectiveness has been evaluated</t>
  </si>
  <si>
    <t>Availability of machine validation procedure</t>
  </si>
  <si>
    <t>Awareness of personnel on machine validation procedures</t>
  </si>
  <si>
    <t xml:space="preserve">Records of machine validation, List of machines available in the unit </t>
  </si>
  <si>
    <t>Records of validation for all machines available at unit</t>
  </si>
  <si>
    <t>Review reports</t>
  </si>
  <si>
    <t>The personnel who have reviewed and approved reports</t>
  </si>
  <si>
    <t>Deviations observed during machine validation and action plan</t>
  </si>
  <si>
    <t>1. No. of deviations found   2. No. of deviations authorised and time period  3. No. of deviation closed in due date</t>
  </si>
  <si>
    <t>1. Validation procedure 2. Machine validation reports</t>
  </si>
  <si>
    <t>1. Plan for machine validation  2. Validation reports for the machines that have undergone validation and their completeness along with review  3. Involvement of validation team (Engineering, Production / Technical &amp; Quality)</t>
  </si>
  <si>
    <t>Manufacturing procedures</t>
  </si>
  <si>
    <t>CCP identification in the production process
Each CCP to have critical control limits.</t>
  </si>
  <si>
    <t>Reports of review on CCPs</t>
  </si>
  <si>
    <t xml:space="preserve">1. No. of CCPs identified for critical process steps  2. No. of failures occurred on product parameters relating CCPs  3. No. of reviews undertaken on CCP validity </t>
  </si>
  <si>
    <t>Records of review of CCPs</t>
  </si>
  <si>
    <t>1. No. of failures occurred in the area of CCPs  2. No. of CCPs updated though CCP reviews</t>
  </si>
  <si>
    <t>SPC records</t>
  </si>
  <si>
    <t>Process control using SPC techniques</t>
  </si>
  <si>
    <t xml:space="preserve">1. Statistical analysis based on SPC charts; personnel responsible for the spc analysis and monitoring at a specified frequency  2. Critical process parameters that affect product quality (identified as CCPs) and monitoring mechanism available for each through charts and CCPs </t>
  </si>
  <si>
    <t>SPC review records for the reviews with in the department</t>
  </si>
  <si>
    <t>Review reports  by operator and supervisor on CCPs, charts .</t>
  </si>
  <si>
    <t>SPC review records at unit and regional level</t>
  </si>
  <si>
    <t>Personnel involved in CCP review</t>
  </si>
  <si>
    <t>Review reports  of CCPs, charts at unit / regional level.</t>
  </si>
  <si>
    <t xml:space="preserve">IQA Procedure, Schedules and Records of Audit findings </t>
  </si>
  <si>
    <t>Audit Plan, Audit Report, Usage of trained auditors, Auditors to be independent of the area being audited, Non-conformities raised, CAPA for NCs, Team members for reviewing audit findings &amp; CA, Open NCs status, Effectiveness of the corrective actions/ repetition of the NCs, Availability of audit finding to all concerned</t>
  </si>
  <si>
    <t xml:space="preserve">Machine Audit Schedules and Records of Audit findings </t>
  </si>
  <si>
    <t>Audit Plan, Audit Report, Non-conformities raised, CAPA for audit findings, Team members for reviewing audit findings &amp; CA, Open NCs status, Effectiveness of the corrective actions/ repetition of the NCs, Availability of audit finding to all concerned</t>
  </si>
  <si>
    <t>Control of Non-conforming product and Corrective &amp; Preventive Action procedure and records, Deviation Procedure, Analysis of NCP &amp; reduction</t>
  </si>
  <si>
    <t>Detailed procedure; Authority definition for NCP approval, review, deviation acceptance; Deviation records; tracking and closure mechanism; actions for reduction of repetition of defects, CAPA effectiveness, Reduction of NCP</t>
  </si>
  <si>
    <t>List of machines &amp; Records of Process capability</t>
  </si>
  <si>
    <t xml:space="preserve">Current process capability / Cap  of each process; Measurement and review data;  Awareness level of process capability of the machines, Review frequency of the process capability </t>
  </si>
  <si>
    <t xml:space="preserve">Tooling Validation Procedure, Tooling Maintenance Record / Production log reports on down time, Tooling feedback from operators, complaints arise out of tooling quality. </t>
  </si>
  <si>
    <t>1. Validation status of all tool available  2. Maintenance records of tooling,  3. Time period for the maintenance of tooling taken out from the machine  4. Machines stoppages with in 48 hours for tool related defects, 5. Feedback mechanism from operator, 6. Complaints &amp; NCMRs due to tooling defects</t>
  </si>
  <si>
    <t>BI Tools form SAP, MTI and Manufacturing Excellence Scorecards for Efficiency, Scrap etc, Records of Tool change time. Awareness of benchmarks on efficiency, scrap, tool change time etc</t>
  </si>
  <si>
    <t>Data</t>
  </si>
  <si>
    <t>Trend</t>
  </si>
  <si>
    <t>Knowledge of data</t>
  </si>
  <si>
    <t>Data on tool change</t>
  </si>
  <si>
    <t xml:space="preserve">Engineering Procedure, Preventive Maintenance Records &amp; Analysis </t>
  </si>
  <si>
    <t>Availability of PM checklist for all machines types</t>
  </si>
  <si>
    <t>Preventive maintenance timing per shift</t>
  </si>
  <si>
    <t>Preventive maintenance timing per month</t>
  </si>
  <si>
    <t>PM activity schedule and execution</t>
  </si>
  <si>
    <t>PM Schedule adherence</t>
  </si>
  <si>
    <t xml:space="preserve">Person monitoring effectiveness of PM </t>
  </si>
  <si>
    <t>Methodology for evaluating PM effectiveness</t>
  </si>
  <si>
    <t>Records and Analysis of MTTR</t>
  </si>
  <si>
    <t>Records and Analysis of MTBF</t>
  </si>
  <si>
    <t>Analysis records of PM effectiveness</t>
  </si>
  <si>
    <t>Deviation records</t>
  </si>
  <si>
    <t>Deviation cases with proper approval</t>
  </si>
  <si>
    <t>Evaluation record for impact of deviation</t>
  </si>
  <si>
    <t>Awareness of GMP guidelines by the personnel carrying out PM</t>
  </si>
  <si>
    <t>Awareness of predictive maintenance and parameters for monitoring</t>
  </si>
  <si>
    <t>Adherence to matrix and discipline</t>
  </si>
  <si>
    <t>Data of Breakdowns more than 12hours</t>
  </si>
  <si>
    <t>CAPA actions and execution</t>
  </si>
  <si>
    <t>CAPA Effectiveness measures</t>
  </si>
  <si>
    <t xml:space="preserve">Analysis of BDs and  updation of PM lists for effective CAPA </t>
  </si>
  <si>
    <t>SPC analysis data and improvement actions</t>
  </si>
  <si>
    <t>Machine History data</t>
  </si>
  <si>
    <t>Spares list and availability of spares</t>
  </si>
  <si>
    <t>Inventory control of spare</t>
  </si>
  <si>
    <t xml:space="preserve">Adherence level to specification of process water </t>
  </si>
  <si>
    <t>Deviation record</t>
  </si>
  <si>
    <t xml:space="preserve">Adherence level to specification of Temp &amp; Humidity </t>
  </si>
  <si>
    <t xml:space="preserve">Calibration procedure, List of Gauges; Calibration schedules, Calibration Records, </t>
  </si>
  <si>
    <t>Internal validation /calibration method</t>
  </si>
  <si>
    <t>Calibration schedule</t>
  </si>
  <si>
    <t>Calibration certificate</t>
  </si>
  <si>
    <t>Acceptance limits of calibration parameters</t>
  </si>
  <si>
    <t>Records of calibration</t>
  </si>
  <si>
    <t>System to trigger calibration due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</si>
</sst>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2"/>
      <color theme="1"/>
      <name val="Calibri"/>
      <family val="2"/>
      <scheme val="minor"/>
    </font>
    <font>
      <sz val="10"/>
      <name val="Arial"/>
      <family val="2"/>
    </font>
    <font>
      <sz val="8"/>
      <name val="Calibri"/>
      <family val="2"/>
      <scheme val="minor"/>
    </font>
    <font>
      <sz val="10"/>
      <color theme="1"/>
      <name val="Calibri"/>
      <family val="2"/>
      <scheme val="minor"/>
    </font>
    <font>
      <sz val="10"/>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indexed="4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0">
    <xf numFmtId="0" fontId="0" fillId="0" borderId="0" xfId="0"/>
    <xf numFmtId="0" fontId="0" fillId="0" borderId="0" xfId="0" applyAlignment="1">
      <alignment horizontal="left"/>
    </xf>
    <xf numFmtId="0" fontId="0" fillId="0" borderId="0" xfId="0" applyAlignment="1">
      <alignment horizontal="left" wrapText="1"/>
    </xf>
    <xf numFmtId="164" fontId="3" fillId="3" borderId="1" xfId="0" applyNumberFormat="1" applyFont="1" applyFill="1" applyBorder="1" applyAlignment="1" applyProtection="1">
      <alignment horizontal="center" vertical="center"/>
      <protection locked="0" hidden="1"/>
    </xf>
    <xf numFmtId="0" fontId="1" fillId="0" borderId="0" xfId="0" applyFont="1" applyAlignment="1">
      <alignment vertical="top" wrapText="1"/>
    </xf>
    <xf numFmtId="0" fontId="3" fillId="2" borderId="1" xfId="0" applyFont="1" applyFill="1" applyBorder="1" applyAlignment="1">
      <alignment horizontal="left" vertical="center"/>
    </xf>
    <xf numFmtId="0" fontId="3" fillId="2" borderId="1" xfId="0" applyFont="1" applyFill="1" applyBorder="1" applyAlignment="1">
      <alignment horizontal="left" vertical="center" wrapText="1"/>
    </xf>
    <xf numFmtId="0" fontId="4" fillId="2" borderId="1" xfId="0" applyFont="1" applyFill="1" applyBorder="1" applyAlignment="1">
      <alignment horizontal="left" vertical="center"/>
    </xf>
    <xf numFmtId="0" fontId="3" fillId="2" borderId="1" xfId="0" applyFont="1" applyFill="1" applyBorder="1" applyAlignment="1" applyProtection="1">
      <alignment horizontal="left" vertical="center"/>
      <protection hidden="1"/>
    </xf>
    <xf numFmtId="0" fontId="3" fillId="2" borderId="1" xfId="0" applyFont="1" applyFill="1" applyBorder="1" applyAlignment="1" applyProtection="1">
      <alignment horizontal="left" vertical="center"/>
      <protection locked="0" hidden="1"/>
    </xf>
    <xf numFmtId="0" fontId="3" fillId="0" borderId="1" xfId="0" applyFont="1" applyBorder="1" applyAlignment="1">
      <alignment horizontal="left" vertical="center"/>
    </xf>
    <xf numFmtId="0" fontId="4" fillId="2" borderId="1" xfId="0" applyFont="1" applyFill="1" applyBorder="1" applyAlignment="1" applyProtection="1">
      <alignment horizontal="left" vertical="center"/>
      <protection hidden="1"/>
    </xf>
    <xf numFmtId="0" fontId="3" fillId="2" borderId="1" xfId="0" applyFont="1" applyFill="1" applyBorder="1" applyAlignment="1" applyProtection="1">
      <alignment horizontal="left" vertical="center" wrapText="1"/>
      <protection hidden="1"/>
    </xf>
    <xf numFmtId="9" fontId="3" fillId="2" borderId="1" xfId="0" applyNumberFormat="1" applyFont="1" applyFill="1" applyBorder="1" applyAlignment="1">
      <alignment horizontal="left" vertical="center"/>
    </xf>
    <xf numFmtId="0" fontId="4" fillId="2" borderId="1" xfId="0" applyFont="1" applyFill="1" applyBorder="1" applyAlignment="1" applyProtection="1">
      <alignment horizontal="left" vertical="center" wrapText="1"/>
      <protection hidden="1"/>
    </xf>
    <xf numFmtId="0" fontId="3" fillId="2" borderId="1" xfId="0" applyFont="1" applyFill="1" applyBorder="1" applyAlignment="1" applyProtection="1">
      <alignment horizontal="left" vertical="center" wrapText="1"/>
      <protection locked="0" hidden="1"/>
    </xf>
    <xf numFmtId="2" fontId="3" fillId="2" borderId="1" xfId="0" applyNumberFormat="1" applyFont="1" applyFill="1" applyBorder="1" applyAlignment="1" applyProtection="1">
      <alignment horizontal="left" vertical="center"/>
      <protection hidden="1"/>
    </xf>
    <xf numFmtId="0" fontId="3" fillId="0" borderId="0" xfId="0" applyFont="1" applyAlignment="1">
      <alignment horizontal="left" vertical="center"/>
    </xf>
    <xf numFmtId="0" fontId="3" fillId="0" borderId="0" xfId="0" applyFont="1" applyAlignment="1">
      <alignment horizontal="left" vertical="center" wrapText="1"/>
    </xf>
    <xf numFmtId="0" fontId="1" fillId="0" borderId="0" xfId="0" applyFont="1" applyAlignment="1">
      <alignment vertical="center" wrapText="1"/>
    </xf>
  </cellXfs>
  <cellStyles count="2">
    <cellStyle name="Normal" xfId="0" builtinId="0"/>
    <cellStyle name="Normal 2" xfId="1" xr:uid="{CBCC3EBA-8378-0C44-8887-7B7D93D969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4DB78-84ED-BB4F-8990-824180750CA1}">
  <dimension ref="A1:W135"/>
  <sheetViews>
    <sheetView tabSelected="1" topLeftCell="J119" zoomScale="70" zoomScaleNormal="70" workbookViewId="0">
      <selection activeCell="W128" sqref="W128"/>
    </sheetView>
  </sheetViews>
  <sheetFormatPr defaultColWidth="10.6640625" defaultRowHeight="15.5" x14ac:dyDescent="0.35"/>
  <cols>
    <col min="1" max="1" width="12.1640625" style="1" bestFit="1" customWidth="1"/>
    <col min="2" max="2" width="41.5" style="1" bestFit="1" customWidth="1"/>
    <col min="3" max="3" width="10.6640625" style="1"/>
    <col min="4" max="4" width="12" style="1" bestFit="1" customWidth="1"/>
    <col min="5" max="5" width="16.5" style="1" bestFit="1" customWidth="1"/>
    <col min="6" max="6" width="19.1640625" style="1" bestFit="1" customWidth="1"/>
    <col min="7" max="7" width="11.1640625" style="1" bestFit="1" customWidth="1"/>
    <col min="8" max="8" width="59.1640625" style="2" customWidth="1"/>
    <col min="9" max="9" width="14.6640625" style="1" bestFit="1" customWidth="1"/>
    <col min="10" max="21" width="10.6640625" style="1"/>
    <col min="22" max="22" width="22.6640625" style="4" customWidth="1"/>
    <col min="23" max="23" width="30.5" style="4" customWidth="1"/>
    <col min="24" max="16384" width="10.6640625" style="1"/>
  </cols>
  <sheetData>
    <row r="1" spans="1:23" x14ac:dyDescent="0.35">
      <c r="A1" s="5" t="s">
        <v>0</v>
      </c>
      <c r="B1" s="5" t="s">
        <v>1</v>
      </c>
      <c r="C1" s="5" t="s">
        <v>2</v>
      </c>
      <c r="D1" s="5" t="s">
        <v>3</v>
      </c>
      <c r="E1" s="5" t="s">
        <v>4</v>
      </c>
      <c r="F1" s="5" t="s">
        <v>5</v>
      </c>
      <c r="G1" s="5" t="s">
        <v>6</v>
      </c>
      <c r="H1" s="6" t="s">
        <v>7</v>
      </c>
      <c r="I1" s="5" t="s">
        <v>8</v>
      </c>
      <c r="J1" s="5" t="s">
        <v>9</v>
      </c>
      <c r="K1" s="5" t="s">
        <v>10</v>
      </c>
      <c r="L1" s="5" t="s">
        <v>11</v>
      </c>
      <c r="M1" s="5" t="s">
        <v>12</v>
      </c>
      <c r="N1" s="5" t="s">
        <v>13</v>
      </c>
      <c r="O1" s="5" t="s">
        <v>14</v>
      </c>
      <c r="P1" s="5" t="s">
        <v>15</v>
      </c>
      <c r="Q1" s="5" t="s">
        <v>16</v>
      </c>
      <c r="R1" s="5" t="s">
        <v>17</v>
      </c>
      <c r="S1" s="7" t="s">
        <v>18</v>
      </c>
      <c r="T1" s="7" t="s">
        <v>19</v>
      </c>
      <c r="U1" s="5" t="s">
        <v>411</v>
      </c>
      <c r="V1" s="6" t="s">
        <v>417</v>
      </c>
      <c r="W1" s="6" t="s">
        <v>418</v>
      </c>
    </row>
    <row r="2" spans="1:23" ht="52" x14ac:dyDescent="0.35">
      <c r="A2" s="8" t="s">
        <v>353</v>
      </c>
      <c r="B2" s="8" t="s">
        <v>55</v>
      </c>
      <c r="C2" s="8" t="s">
        <v>20</v>
      </c>
      <c r="D2" s="5"/>
      <c r="E2" s="5"/>
      <c r="F2" s="5">
        <v>0</v>
      </c>
      <c r="G2" s="5" t="s">
        <v>22</v>
      </c>
      <c r="H2" s="6" t="s">
        <v>354</v>
      </c>
      <c r="I2" s="5" t="s">
        <v>23</v>
      </c>
      <c r="J2" s="5" t="s">
        <v>24</v>
      </c>
      <c r="K2" s="5" t="s">
        <v>25</v>
      </c>
      <c r="L2" s="5" t="s">
        <v>26</v>
      </c>
      <c r="M2" s="5"/>
      <c r="N2" s="5"/>
      <c r="O2" s="9">
        <f>IF(N2=4,3,IF(N2=3,2,IF(N2=2,1,0)))</f>
        <v>0</v>
      </c>
      <c r="P2" s="9">
        <v>3</v>
      </c>
      <c r="Q2" s="3">
        <f>O2*P2/(3*S2)*T2</f>
        <v>0</v>
      </c>
      <c r="R2" s="5" t="s">
        <v>413</v>
      </c>
      <c r="S2" s="10">
        <f>SUM(P2:P134)</f>
        <v>298</v>
      </c>
      <c r="T2" s="5">
        <v>200</v>
      </c>
      <c r="U2" s="5">
        <f>3*P2/(3*S2)*T2</f>
        <v>2.0134228187919461</v>
      </c>
      <c r="V2" s="6" t="s">
        <v>419</v>
      </c>
      <c r="W2" s="6" t="s">
        <v>420</v>
      </c>
    </row>
    <row r="3" spans="1:23" ht="65" x14ac:dyDescent="0.35">
      <c r="A3" s="8" t="s">
        <v>353</v>
      </c>
      <c r="B3" s="8" t="s">
        <v>55</v>
      </c>
      <c r="C3" s="8" t="s">
        <v>28</v>
      </c>
      <c r="D3" s="5"/>
      <c r="E3" s="8" t="s">
        <v>20</v>
      </c>
      <c r="F3" s="5">
        <v>1</v>
      </c>
      <c r="G3" s="8" t="s">
        <v>22</v>
      </c>
      <c r="H3" s="6" t="s">
        <v>27</v>
      </c>
      <c r="I3" s="5" t="s">
        <v>23</v>
      </c>
      <c r="J3" s="5" t="s">
        <v>24</v>
      </c>
      <c r="K3" s="5" t="s">
        <v>25</v>
      </c>
      <c r="L3" s="5" t="s">
        <v>26</v>
      </c>
      <c r="M3" s="5"/>
      <c r="N3" s="5"/>
      <c r="O3" s="9">
        <f>IF(N2=1,0,IF(N3=4,3,IF(N3=3,2,IF(N3=2,1,0))))</f>
        <v>0</v>
      </c>
      <c r="P3" s="9">
        <v>3</v>
      </c>
      <c r="Q3" s="3">
        <f t="shared" ref="Q3:Q66" si="0">O3*P3/(3*S3)*T3</f>
        <v>0</v>
      </c>
      <c r="R3" s="5" t="s">
        <v>413</v>
      </c>
      <c r="S3" s="10">
        <f>SUM(P2:P134)</f>
        <v>298</v>
      </c>
      <c r="T3" s="5">
        <v>200</v>
      </c>
      <c r="U3" s="5">
        <f>3*P3/(3*S3)*T3</f>
        <v>2.0134228187919461</v>
      </c>
      <c r="V3" s="6" t="s">
        <v>421</v>
      </c>
      <c r="W3" s="6" t="s">
        <v>422</v>
      </c>
    </row>
    <row r="4" spans="1:23" ht="39" x14ac:dyDescent="0.35">
      <c r="A4" s="8" t="s">
        <v>353</v>
      </c>
      <c r="B4" s="8" t="s">
        <v>55</v>
      </c>
      <c r="C4" s="8" t="s">
        <v>32</v>
      </c>
      <c r="D4" s="5"/>
      <c r="E4" s="8" t="s">
        <v>20</v>
      </c>
      <c r="F4" s="8">
        <v>1</v>
      </c>
      <c r="G4" s="8" t="s">
        <v>22</v>
      </c>
      <c r="H4" s="6" t="s">
        <v>30</v>
      </c>
      <c r="I4" s="8" t="s">
        <v>118</v>
      </c>
      <c r="J4" s="8" t="s">
        <v>74</v>
      </c>
      <c r="K4" s="8" t="s">
        <v>26</v>
      </c>
      <c r="L4" s="5">
        <v>100</v>
      </c>
      <c r="M4" s="5"/>
      <c r="N4" s="5"/>
      <c r="O4" s="9">
        <f>IF(N2=1,0,IF(N4=4,3,IF(N4=3,2,IF(N4=2,1,0))))</f>
        <v>0</v>
      </c>
      <c r="P4" s="9">
        <v>1</v>
      </c>
      <c r="Q4" s="3">
        <f t="shared" si="0"/>
        <v>0</v>
      </c>
      <c r="R4" s="5" t="s">
        <v>414</v>
      </c>
      <c r="S4" s="10">
        <f>SUM(P2:P134)</f>
        <v>298</v>
      </c>
      <c r="T4" s="5">
        <v>200</v>
      </c>
      <c r="U4" s="5">
        <f t="shared" ref="U4:U66" si="1">3*P4/(3*S4)*T4</f>
        <v>0.67114093959731547</v>
      </c>
      <c r="V4" s="6" t="s">
        <v>423</v>
      </c>
      <c r="W4" s="6" t="s">
        <v>424</v>
      </c>
    </row>
    <row r="5" spans="1:23" ht="26" x14ac:dyDescent="0.35">
      <c r="A5" s="8" t="s">
        <v>353</v>
      </c>
      <c r="B5" s="8" t="s">
        <v>55</v>
      </c>
      <c r="C5" s="8" t="s">
        <v>33</v>
      </c>
      <c r="D5" s="5"/>
      <c r="E5" s="5"/>
      <c r="F5" s="5">
        <v>0</v>
      </c>
      <c r="G5" s="5" t="s">
        <v>22</v>
      </c>
      <c r="H5" s="6" t="s">
        <v>355</v>
      </c>
      <c r="I5" s="5" t="s">
        <v>29</v>
      </c>
      <c r="J5" s="5" t="s">
        <v>21</v>
      </c>
      <c r="K5" s="5"/>
      <c r="L5" s="5"/>
      <c r="M5" s="5"/>
      <c r="N5" s="5"/>
      <c r="O5" s="9">
        <f>IF(N5=2,3,0)</f>
        <v>0</v>
      </c>
      <c r="P5" s="9">
        <v>3</v>
      </c>
      <c r="Q5" s="3">
        <f t="shared" si="0"/>
        <v>0</v>
      </c>
      <c r="R5" s="5" t="s">
        <v>413</v>
      </c>
      <c r="S5" s="10">
        <f>SUM(P2:P134)</f>
        <v>298</v>
      </c>
      <c r="T5" s="5">
        <v>200</v>
      </c>
      <c r="U5" s="5">
        <f t="shared" si="1"/>
        <v>2.0134228187919461</v>
      </c>
      <c r="V5" s="6" t="s">
        <v>425</v>
      </c>
      <c r="W5" s="6" t="s">
        <v>426</v>
      </c>
    </row>
    <row r="6" spans="1:23" ht="26" x14ac:dyDescent="0.35">
      <c r="A6" s="8" t="s">
        <v>353</v>
      </c>
      <c r="B6" s="8" t="s">
        <v>55</v>
      </c>
      <c r="C6" s="8" t="s">
        <v>34</v>
      </c>
      <c r="D6" s="5"/>
      <c r="E6" s="8" t="s">
        <v>33</v>
      </c>
      <c r="F6" s="8">
        <v>1</v>
      </c>
      <c r="G6" s="8" t="s">
        <v>22</v>
      </c>
      <c r="H6" s="6" t="s">
        <v>31</v>
      </c>
      <c r="I6" s="8" t="s">
        <v>29</v>
      </c>
      <c r="J6" s="8" t="s">
        <v>21</v>
      </c>
      <c r="K6" s="5"/>
      <c r="L6" s="5"/>
      <c r="M6" s="5"/>
      <c r="N6" s="5"/>
      <c r="O6" s="9">
        <f>IF(N5=2,3,IF(N6=1,3,0))</f>
        <v>0</v>
      </c>
      <c r="P6" s="9">
        <v>2</v>
      </c>
      <c r="Q6" s="3">
        <f t="shared" si="0"/>
        <v>0</v>
      </c>
      <c r="R6" s="5" t="s">
        <v>415</v>
      </c>
      <c r="S6" s="5">
        <f>SUM(P2:P134)</f>
        <v>298</v>
      </c>
      <c r="T6" s="5">
        <v>200</v>
      </c>
      <c r="U6" s="5">
        <f t="shared" si="1"/>
        <v>1.3422818791946309</v>
      </c>
      <c r="V6" s="6" t="s">
        <v>427</v>
      </c>
      <c r="W6" s="6" t="s">
        <v>428</v>
      </c>
    </row>
    <row r="7" spans="1:23" ht="26" x14ac:dyDescent="0.35">
      <c r="A7" s="8" t="s">
        <v>353</v>
      </c>
      <c r="B7" s="5" t="s">
        <v>54</v>
      </c>
      <c r="C7" s="11" t="s">
        <v>40</v>
      </c>
      <c r="D7" s="5"/>
      <c r="E7" s="5"/>
      <c r="F7" s="5">
        <v>0</v>
      </c>
      <c r="G7" s="8" t="s">
        <v>22</v>
      </c>
      <c r="H7" s="12" t="s">
        <v>35</v>
      </c>
      <c r="I7" s="5" t="s">
        <v>29</v>
      </c>
      <c r="J7" s="5" t="s">
        <v>21</v>
      </c>
      <c r="K7" s="5"/>
      <c r="L7" s="5"/>
      <c r="M7" s="5"/>
      <c r="N7" s="5"/>
      <c r="O7" s="9">
        <f>IF(N7=1,3,0)</f>
        <v>0</v>
      </c>
      <c r="P7" s="9">
        <v>1</v>
      </c>
      <c r="Q7" s="3">
        <f t="shared" si="0"/>
        <v>0</v>
      </c>
      <c r="R7" s="5" t="s">
        <v>414</v>
      </c>
      <c r="S7" s="5">
        <f>SUM(P2:P134)</f>
        <v>298</v>
      </c>
      <c r="T7" s="5">
        <v>200</v>
      </c>
      <c r="U7" s="5">
        <f t="shared" si="1"/>
        <v>0.67114093959731547</v>
      </c>
      <c r="V7" s="6" t="s">
        <v>429</v>
      </c>
      <c r="W7" s="6" t="s">
        <v>430</v>
      </c>
    </row>
    <row r="8" spans="1:23" ht="26" x14ac:dyDescent="0.35">
      <c r="A8" s="8" t="s">
        <v>353</v>
      </c>
      <c r="B8" s="5" t="s">
        <v>54</v>
      </c>
      <c r="C8" s="11" t="s">
        <v>41</v>
      </c>
      <c r="D8" s="5"/>
      <c r="E8" s="5"/>
      <c r="F8" s="5">
        <v>0</v>
      </c>
      <c r="G8" s="8" t="s">
        <v>45</v>
      </c>
      <c r="H8" s="12" t="s">
        <v>36</v>
      </c>
      <c r="I8" s="5"/>
      <c r="J8" s="5"/>
      <c r="K8" s="5"/>
      <c r="L8" s="5"/>
      <c r="M8" s="5"/>
      <c r="N8" s="5"/>
      <c r="O8" s="9">
        <f>IF(N8="",0,IF(N8&gt;=3,3,IF(N8&gt;1,2,0)))</f>
        <v>0</v>
      </c>
      <c r="P8" s="9">
        <v>2</v>
      </c>
      <c r="Q8" s="3">
        <f t="shared" si="0"/>
        <v>0</v>
      </c>
      <c r="R8" s="5" t="s">
        <v>415</v>
      </c>
      <c r="S8" s="5">
        <f>SUM(P2:P134)</f>
        <v>298</v>
      </c>
      <c r="T8" s="5">
        <v>200</v>
      </c>
      <c r="U8" s="5">
        <f t="shared" si="1"/>
        <v>1.3422818791946309</v>
      </c>
      <c r="V8" s="6" t="s">
        <v>431</v>
      </c>
      <c r="W8" s="6" t="s">
        <v>432</v>
      </c>
    </row>
    <row r="9" spans="1:23" ht="39" x14ac:dyDescent="0.35">
      <c r="A9" s="8" t="s">
        <v>353</v>
      </c>
      <c r="B9" s="5" t="s">
        <v>54</v>
      </c>
      <c r="C9" s="11" t="s">
        <v>42</v>
      </c>
      <c r="D9" s="5"/>
      <c r="E9" s="5"/>
      <c r="F9" s="5">
        <v>0</v>
      </c>
      <c r="G9" s="8" t="s">
        <v>22</v>
      </c>
      <c r="H9" s="12" t="s">
        <v>37</v>
      </c>
      <c r="I9" s="5" t="s">
        <v>47</v>
      </c>
      <c r="J9" s="5" t="s">
        <v>48</v>
      </c>
      <c r="K9" s="5" t="s">
        <v>49</v>
      </c>
      <c r="L9" s="5" t="s">
        <v>50</v>
      </c>
      <c r="M9" s="5"/>
      <c r="N9" s="5"/>
      <c r="O9" s="9">
        <f>IF(N9=1,3,IF(N9=2,2,IF(N9=3,1,IF(N9=4,3,0))))</f>
        <v>0</v>
      </c>
      <c r="P9" s="9">
        <v>1</v>
      </c>
      <c r="Q9" s="3">
        <f t="shared" si="0"/>
        <v>0</v>
      </c>
      <c r="R9" s="5" t="s">
        <v>414</v>
      </c>
      <c r="S9" s="5">
        <f>SUM(P2:P134)</f>
        <v>298</v>
      </c>
      <c r="T9" s="5">
        <v>200</v>
      </c>
      <c r="U9" s="5">
        <f t="shared" si="1"/>
        <v>0.67114093959731547</v>
      </c>
      <c r="V9" s="6" t="s">
        <v>433</v>
      </c>
      <c r="W9" s="6" t="s">
        <v>434</v>
      </c>
    </row>
    <row r="10" spans="1:23" ht="52" x14ac:dyDescent="0.35">
      <c r="A10" s="8" t="s">
        <v>353</v>
      </c>
      <c r="B10" s="5" t="s">
        <v>54</v>
      </c>
      <c r="C10" s="11" t="s">
        <v>43</v>
      </c>
      <c r="D10" s="5"/>
      <c r="E10" s="5"/>
      <c r="F10" s="5">
        <v>0</v>
      </c>
      <c r="G10" s="8" t="s">
        <v>22</v>
      </c>
      <c r="H10" s="12" t="s">
        <v>38</v>
      </c>
      <c r="I10" s="5">
        <v>0</v>
      </c>
      <c r="J10" s="5">
        <v>1</v>
      </c>
      <c r="K10" s="5" t="s">
        <v>51</v>
      </c>
      <c r="L10" s="5" t="s">
        <v>52</v>
      </c>
      <c r="M10" s="5"/>
      <c r="N10" s="5"/>
      <c r="O10" s="9">
        <f>IF(N10=1,3,IF(N10=2,2,IF(N10=3,1,0)))</f>
        <v>0</v>
      </c>
      <c r="P10" s="9">
        <v>3</v>
      </c>
      <c r="Q10" s="3">
        <f t="shared" si="0"/>
        <v>0</v>
      </c>
      <c r="R10" s="5" t="s">
        <v>413</v>
      </c>
      <c r="S10" s="5">
        <f>SUM(P2:P134)</f>
        <v>298</v>
      </c>
      <c r="T10" s="5">
        <v>200</v>
      </c>
      <c r="U10" s="5">
        <f t="shared" si="1"/>
        <v>2.0134228187919461</v>
      </c>
      <c r="V10" s="6" t="s">
        <v>435</v>
      </c>
      <c r="W10" s="6" t="s">
        <v>436</v>
      </c>
    </row>
    <row r="11" spans="1:23" ht="26" x14ac:dyDescent="0.35">
      <c r="A11" s="8" t="s">
        <v>353</v>
      </c>
      <c r="B11" s="5" t="s">
        <v>54</v>
      </c>
      <c r="C11" s="11" t="s">
        <v>44</v>
      </c>
      <c r="D11" s="5"/>
      <c r="E11" s="5"/>
      <c r="F11" s="5">
        <v>0</v>
      </c>
      <c r="G11" s="8" t="s">
        <v>22</v>
      </c>
      <c r="H11" s="12" t="s">
        <v>39</v>
      </c>
      <c r="I11" s="5" t="s">
        <v>24</v>
      </c>
      <c r="J11" s="5" t="s">
        <v>53</v>
      </c>
      <c r="K11" s="5" t="s">
        <v>26</v>
      </c>
      <c r="L11" s="5">
        <v>100</v>
      </c>
      <c r="M11" s="5"/>
      <c r="N11" s="5"/>
      <c r="O11" s="9">
        <f>IF(N11=4,3,IF(N11=3,2,IF(N11=2,1,0)))</f>
        <v>0</v>
      </c>
      <c r="P11" s="9">
        <v>3</v>
      </c>
      <c r="Q11" s="3">
        <f t="shared" si="0"/>
        <v>0</v>
      </c>
      <c r="R11" s="5" t="s">
        <v>413</v>
      </c>
      <c r="S11" s="5">
        <f>SUM(P2:P134)</f>
        <v>298</v>
      </c>
      <c r="T11" s="5">
        <v>200</v>
      </c>
      <c r="U11" s="5">
        <f t="shared" si="1"/>
        <v>2.0134228187919461</v>
      </c>
      <c r="V11" s="6" t="s">
        <v>437</v>
      </c>
      <c r="W11" s="6" t="s">
        <v>438</v>
      </c>
    </row>
    <row r="12" spans="1:23" ht="65" x14ac:dyDescent="0.35">
      <c r="A12" s="8" t="s">
        <v>353</v>
      </c>
      <c r="B12" s="5" t="s">
        <v>75</v>
      </c>
      <c r="C12" s="8" t="s">
        <v>56</v>
      </c>
      <c r="D12" s="5"/>
      <c r="E12" s="5"/>
      <c r="F12" s="5">
        <v>0</v>
      </c>
      <c r="G12" s="5" t="s">
        <v>22</v>
      </c>
      <c r="H12" s="12" t="s">
        <v>62</v>
      </c>
      <c r="I12" s="8" t="s">
        <v>68</v>
      </c>
      <c r="J12" s="5" t="s">
        <v>69</v>
      </c>
      <c r="K12" s="5" t="s">
        <v>26</v>
      </c>
      <c r="L12" s="5">
        <v>100</v>
      </c>
      <c r="M12" s="5"/>
      <c r="N12" s="5"/>
      <c r="O12" s="9">
        <f>IF(N12=4,3,IF(N12=3,2,IF(N12=2,1,0)))</f>
        <v>0</v>
      </c>
      <c r="P12" s="9">
        <v>2</v>
      </c>
      <c r="Q12" s="3">
        <f t="shared" si="0"/>
        <v>0</v>
      </c>
      <c r="R12" s="5" t="s">
        <v>415</v>
      </c>
      <c r="S12" s="5">
        <f>SUM(P2:P134)</f>
        <v>298</v>
      </c>
      <c r="T12" s="5">
        <v>200</v>
      </c>
      <c r="U12" s="5">
        <f t="shared" si="1"/>
        <v>1.3422818791946309</v>
      </c>
      <c r="V12" s="6" t="s">
        <v>439</v>
      </c>
      <c r="W12" s="6" t="s">
        <v>440</v>
      </c>
    </row>
    <row r="13" spans="1:23" ht="39" x14ac:dyDescent="0.35">
      <c r="A13" s="8" t="s">
        <v>353</v>
      </c>
      <c r="B13" s="5" t="s">
        <v>75</v>
      </c>
      <c r="C13" s="8" t="s">
        <v>57</v>
      </c>
      <c r="D13" s="5"/>
      <c r="E13" s="5"/>
      <c r="F13" s="5">
        <v>0</v>
      </c>
      <c r="G13" s="5" t="s">
        <v>22</v>
      </c>
      <c r="H13" s="12" t="s">
        <v>63</v>
      </c>
      <c r="I13" s="8" t="s">
        <v>68</v>
      </c>
      <c r="J13" s="5" t="s">
        <v>69</v>
      </c>
      <c r="K13" s="5" t="s">
        <v>26</v>
      </c>
      <c r="L13" s="5">
        <v>100</v>
      </c>
      <c r="M13" s="5"/>
      <c r="N13" s="5"/>
      <c r="O13" s="9">
        <f>IF(N13=4,3,IF(N13=3,2,IF(N13=2,1,0)))</f>
        <v>0</v>
      </c>
      <c r="P13" s="9">
        <v>3</v>
      </c>
      <c r="Q13" s="3">
        <f t="shared" si="0"/>
        <v>0</v>
      </c>
      <c r="R13" s="5" t="s">
        <v>413</v>
      </c>
      <c r="S13" s="5">
        <f>SUM(P2:P134)</f>
        <v>298</v>
      </c>
      <c r="T13" s="5">
        <v>200</v>
      </c>
      <c r="U13" s="5">
        <f t="shared" si="1"/>
        <v>2.0134228187919461</v>
      </c>
      <c r="V13" s="6" t="s">
        <v>441</v>
      </c>
      <c r="W13" s="6" t="s">
        <v>442</v>
      </c>
    </row>
    <row r="14" spans="1:23" ht="39" x14ac:dyDescent="0.35">
      <c r="A14" s="8" t="s">
        <v>353</v>
      </c>
      <c r="B14" s="5" t="s">
        <v>75</v>
      </c>
      <c r="C14" s="8" t="s">
        <v>58</v>
      </c>
      <c r="D14" s="5"/>
      <c r="E14" s="5"/>
      <c r="F14" s="5">
        <v>0</v>
      </c>
      <c r="G14" s="5" t="s">
        <v>22</v>
      </c>
      <c r="H14" s="12" t="s">
        <v>64</v>
      </c>
      <c r="I14" s="8" t="s">
        <v>29</v>
      </c>
      <c r="J14" s="5" t="s">
        <v>21</v>
      </c>
      <c r="K14" s="5"/>
      <c r="L14" s="5"/>
      <c r="M14" s="5"/>
      <c r="N14" s="5"/>
      <c r="O14" s="9">
        <f>IF(N14=1,3,0)</f>
        <v>0</v>
      </c>
      <c r="P14" s="9">
        <v>1</v>
      </c>
      <c r="Q14" s="3">
        <f t="shared" si="0"/>
        <v>0</v>
      </c>
      <c r="R14" s="5" t="s">
        <v>414</v>
      </c>
      <c r="S14" s="5">
        <f>SUM(P2:P134)</f>
        <v>298</v>
      </c>
      <c r="T14" s="5">
        <v>200</v>
      </c>
      <c r="U14" s="5">
        <f t="shared" si="1"/>
        <v>0.67114093959731547</v>
      </c>
      <c r="V14" s="6" t="s">
        <v>443</v>
      </c>
      <c r="W14" s="6" t="s">
        <v>444</v>
      </c>
    </row>
    <row r="15" spans="1:23" ht="26" x14ac:dyDescent="0.35">
      <c r="A15" s="8" t="s">
        <v>353</v>
      </c>
      <c r="B15" s="5" t="s">
        <v>75</v>
      </c>
      <c r="C15" s="8" t="s">
        <v>59</v>
      </c>
      <c r="D15" s="5"/>
      <c r="E15" s="5"/>
      <c r="F15" s="5">
        <v>0</v>
      </c>
      <c r="G15" s="5" t="s">
        <v>22</v>
      </c>
      <c r="H15" s="12" t="s">
        <v>65</v>
      </c>
      <c r="I15" s="8" t="s">
        <v>70</v>
      </c>
      <c r="J15" s="5" t="s">
        <v>71</v>
      </c>
      <c r="K15" s="5" t="s">
        <v>72</v>
      </c>
      <c r="L15" s="5" t="s">
        <v>309</v>
      </c>
      <c r="M15" s="5"/>
      <c r="N15" s="5"/>
      <c r="O15" s="9">
        <f>IF(N15=4,3,IF(N15=3,2,IF(N15=2,1,0)))</f>
        <v>0</v>
      </c>
      <c r="P15" s="9">
        <v>2</v>
      </c>
      <c r="Q15" s="3">
        <f t="shared" si="0"/>
        <v>0</v>
      </c>
      <c r="R15" s="5" t="s">
        <v>415</v>
      </c>
      <c r="S15" s="5">
        <f>SUM(P2:P134)</f>
        <v>298</v>
      </c>
      <c r="T15" s="5">
        <v>200</v>
      </c>
      <c r="U15" s="5">
        <f t="shared" si="1"/>
        <v>1.3422818791946309</v>
      </c>
      <c r="V15" s="6" t="s">
        <v>445</v>
      </c>
      <c r="W15" s="6" t="s">
        <v>446</v>
      </c>
    </row>
    <row r="16" spans="1:23" ht="52" x14ac:dyDescent="0.35">
      <c r="A16" s="8" t="s">
        <v>353</v>
      </c>
      <c r="B16" s="5" t="s">
        <v>75</v>
      </c>
      <c r="C16" s="8" t="s">
        <v>60</v>
      </c>
      <c r="D16" s="5"/>
      <c r="E16" s="5"/>
      <c r="F16" s="5">
        <v>0</v>
      </c>
      <c r="G16" s="5" t="s">
        <v>22</v>
      </c>
      <c r="H16" s="12" t="s">
        <v>66</v>
      </c>
      <c r="I16" s="8" t="s">
        <v>23</v>
      </c>
      <c r="J16" s="5" t="s">
        <v>73</v>
      </c>
      <c r="K16" s="5" t="s">
        <v>74</v>
      </c>
      <c r="L16" s="5" t="s">
        <v>69</v>
      </c>
      <c r="M16" s="5"/>
      <c r="N16" s="5"/>
      <c r="O16" s="9">
        <f>IF(N16=4,3,IF(N16=3,2,IF(N16=2,1,0)))</f>
        <v>0</v>
      </c>
      <c r="P16" s="9">
        <v>3</v>
      </c>
      <c r="Q16" s="3">
        <f t="shared" si="0"/>
        <v>0</v>
      </c>
      <c r="R16" s="5" t="s">
        <v>413</v>
      </c>
      <c r="S16" s="5">
        <f>SUM(P2:P134)</f>
        <v>298</v>
      </c>
      <c r="T16" s="5">
        <v>200</v>
      </c>
      <c r="U16" s="5">
        <f t="shared" si="1"/>
        <v>2.0134228187919461</v>
      </c>
      <c r="V16" s="6" t="s">
        <v>447</v>
      </c>
      <c r="W16" s="6" t="s">
        <v>448</v>
      </c>
    </row>
    <row r="17" spans="1:23" ht="52" x14ac:dyDescent="0.35">
      <c r="A17" s="8" t="s">
        <v>353</v>
      </c>
      <c r="B17" s="5" t="s">
        <v>75</v>
      </c>
      <c r="C17" s="8" t="s">
        <v>61</v>
      </c>
      <c r="D17" s="5"/>
      <c r="E17" s="5"/>
      <c r="F17" s="5">
        <v>0</v>
      </c>
      <c r="G17" s="5" t="s">
        <v>22</v>
      </c>
      <c r="H17" s="12" t="s">
        <v>67</v>
      </c>
      <c r="I17" s="8" t="s">
        <v>68</v>
      </c>
      <c r="J17" s="5" t="s">
        <v>69</v>
      </c>
      <c r="K17" s="5" t="s">
        <v>26</v>
      </c>
      <c r="L17" s="5">
        <v>100</v>
      </c>
      <c r="M17" s="5"/>
      <c r="N17" s="5"/>
      <c r="O17" s="9">
        <f>IF(N17=4,3,IF(N17=3,2,IF(N17=2,1,0)))</f>
        <v>0</v>
      </c>
      <c r="P17" s="9">
        <v>3</v>
      </c>
      <c r="Q17" s="3">
        <f t="shared" si="0"/>
        <v>0</v>
      </c>
      <c r="R17" s="5" t="s">
        <v>413</v>
      </c>
      <c r="S17" s="5">
        <f>SUM(P2:P134)</f>
        <v>298</v>
      </c>
      <c r="T17" s="5">
        <v>200</v>
      </c>
      <c r="U17" s="5">
        <f t="shared" si="1"/>
        <v>2.0134228187919461</v>
      </c>
      <c r="V17" s="6" t="s">
        <v>449</v>
      </c>
      <c r="W17" s="6" t="s">
        <v>450</v>
      </c>
    </row>
    <row r="18" spans="1:23" ht="26" x14ac:dyDescent="0.35">
      <c r="A18" s="8" t="s">
        <v>353</v>
      </c>
      <c r="B18" s="5" t="s">
        <v>76</v>
      </c>
      <c r="C18" s="8" t="s">
        <v>77</v>
      </c>
      <c r="D18" s="5"/>
      <c r="E18" s="5"/>
      <c r="F18" s="5">
        <v>0</v>
      </c>
      <c r="G18" s="5" t="s">
        <v>22</v>
      </c>
      <c r="H18" s="12" t="s">
        <v>82</v>
      </c>
      <c r="I18" s="8" t="s">
        <v>29</v>
      </c>
      <c r="J18" s="5" t="s">
        <v>21</v>
      </c>
      <c r="K18" s="5"/>
      <c r="L18" s="5"/>
      <c r="M18" s="5"/>
      <c r="N18" s="5"/>
      <c r="O18" s="9">
        <f>IF(N18=1,3,0)</f>
        <v>0</v>
      </c>
      <c r="P18" s="9">
        <v>3</v>
      </c>
      <c r="Q18" s="3">
        <f t="shared" si="0"/>
        <v>0</v>
      </c>
      <c r="R18" s="5" t="s">
        <v>413</v>
      </c>
      <c r="S18" s="5">
        <f>SUM(P2:P134)</f>
        <v>298</v>
      </c>
      <c r="T18" s="5">
        <v>200</v>
      </c>
      <c r="U18" s="5">
        <f t="shared" si="1"/>
        <v>2.0134228187919461</v>
      </c>
      <c r="V18" s="6" t="s">
        <v>451</v>
      </c>
      <c r="W18" s="6" t="s">
        <v>452</v>
      </c>
    </row>
    <row r="19" spans="1:23" ht="39" x14ac:dyDescent="0.35">
      <c r="A19" s="8" t="s">
        <v>353</v>
      </c>
      <c r="B19" s="5" t="s">
        <v>76</v>
      </c>
      <c r="C19" s="8" t="s">
        <v>78</v>
      </c>
      <c r="D19" s="5"/>
      <c r="E19" s="8" t="s">
        <v>77</v>
      </c>
      <c r="F19" s="8">
        <v>1</v>
      </c>
      <c r="G19" s="5" t="s">
        <v>22</v>
      </c>
      <c r="H19" s="12" t="s">
        <v>86</v>
      </c>
      <c r="I19" s="8" t="s">
        <v>29</v>
      </c>
      <c r="J19" s="5" t="s">
        <v>21</v>
      </c>
      <c r="K19" s="5"/>
      <c r="L19" s="5"/>
      <c r="M19" s="5"/>
      <c r="N19" s="5"/>
      <c r="O19" s="9">
        <f>IF($N$18=2,0,IF(N19=1,3,0))</f>
        <v>0</v>
      </c>
      <c r="P19" s="9">
        <v>2</v>
      </c>
      <c r="Q19" s="3">
        <f t="shared" si="0"/>
        <v>0</v>
      </c>
      <c r="R19" s="5" t="s">
        <v>415</v>
      </c>
      <c r="S19" s="5">
        <f>SUM(P2:P134)</f>
        <v>298</v>
      </c>
      <c r="T19" s="5">
        <v>200</v>
      </c>
      <c r="U19" s="5">
        <f t="shared" si="1"/>
        <v>1.3422818791946309</v>
      </c>
      <c r="V19" s="6" t="s">
        <v>453</v>
      </c>
      <c r="W19" s="6" t="s">
        <v>454</v>
      </c>
    </row>
    <row r="20" spans="1:23" ht="26" x14ac:dyDescent="0.35">
      <c r="A20" s="8" t="s">
        <v>353</v>
      </c>
      <c r="B20" s="5" t="s">
        <v>76</v>
      </c>
      <c r="C20" s="8" t="s">
        <v>79</v>
      </c>
      <c r="D20" s="5"/>
      <c r="E20" s="8" t="s">
        <v>77</v>
      </c>
      <c r="F20" s="8">
        <v>1</v>
      </c>
      <c r="G20" s="5" t="s">
        <v>22</v>
      </c>
      <c r="H20" s="12" t="s">
        <v>83</v>
      </c>
      <c r="I20" s="8" t="s">
        <v>87</v>
      </c>
      <c r="J20" s="5" t="s">
        <v>47</v>
      </c>
      <c r="K20" s="5" t="s">
        <v>88</v>
      </c>
      <c r="L20" s="5"/>
      <c r="M20" s="5"/>
      <c r="N20" s="5"/>
      <c r="O20" s="9">
        <f>IF($N$18=2,0,IF(N20=3,3,IF(N20=2,2,0)))</f>
        <v>0</v>
      </c>
      <c r="P20" s="9">
        <v>1</v>
      </c>
      <c r="Q20" s="3">
        <f t="shared" si="0"/>
        <v>0</v>
      </c>
      <c r="R20" s="5" t="s">
        <v>414</v>
      </c>
      <c r="S20" s="5">
        <f>SUM(P2:P134)</f>
        <v>298</v>
      </c>
      <c r="T20" s="5">
        <v>200</v>
      </c>
      <c r="U20" s="5">
        <f t="shared" si="1"/>
        <v>0.67114093959731547</v>
      </c>
      <c r="V20" s="6" t="s">
        <v>455</v>
      </c>
      <c r="W20" s="6" t="s">
        <v>456</v>
      </c>
    </row>
    <row r="21" spans="1:23" ht="39" x14ac:dyDescent="0.35">
      <c r="A21" s="8" t="s">
        <v>353</v>
      </c>
      <c r="B21" s="5" t="s">
        <v>76</v>
      </c>
      <c r="C21" s="8" t="s">
        <v>80</v>
      </c>
      <c r="D21" s="5"/>
      <c r="E21" s="8" t="s">
        <v>77</v>
      </c>
      <c r="F21" s="8">
        <v>1</v>
      </c>
      <c r="G21" s="5" t="s">
        <v>22</v>
      </c>
      <c r="H21" s="6" t="s">
        <v>84</v>
      </c>
      <c r="I21" s="8" t="s">
        <v>23</v>
      </c>
      <c r="J21" s="5" t="s">
        <v>73</v>
      </c>
      <c r="K21" s="5" t="s">
        <v>53</v>
      </c>
      <c r="L21" s="5">
        <v>100</v>
      </c>
      <c r="M21" s="5"/>
      <c r="N21" s="5"/>
      <c r="O21" s="9">
        <f>IF($N$18=2,0,IF(N21=4,3,IF(N21=3,2,IF(N21=2,1,0))))</f>
        <v>0</v>
      </c>
      <c r="P21" s="9">
        <v>3</v>
      </c>
      <c r="Q21" s="3">
        <f t="shared" si="0"/>
        <v>0</v>
      </c>
      <c r="R21" s="5" t="s">
        <v>413</v>
      </c>
      <c r="S21" s="5">
        <f>SUM(P2:P134)</f>
        <v>298</v>
      </c>
      <c r="T21" s="5">
        <v>200</v>
      </c>
      <c r="U21" s="5">
        <f t="shared" si="1"/>
        <v>2.0134228187919461</v>
      </c>
      <c r="V21" s="6" t="s">
        <v>457</v>
      </c>
      <c r="W21" s="6" t="s">
        <v>458</v>
      </c>
    </row>
    <row r="22" spans="1:23" ht="91" x14ac:dyDescent="0.35">
      <c r="A22" s="8" t="s">
        <v>353</v>
      </c>
      <c r="B22" s="5" t="s">
        <v>76</v>
      </c>
      <c r="C22" s="8" t="s">
        <v>81</v>
      </c>
      <c r="D22" s="5"/>
      <c r="E22" s="8" t="s">
        <v>77</v>
      </c>
      <c r="F22" s="8">
        <v>1</v>
      </c>
      <c r="G22" s="5" t="s">
        <v>22</v>
      </c>
      <c r="H22" s="6" t="s">
        <v>85</v>
      </c>
      <c r="I22" s="8" t="s">
        <v>24</v>
      </c>
      <c r="J22" s="5" t="s">
        <v>53</v>
      </c>
      <c r="K22" s="5">
        <v>90</v>
      </c>
      <c r="L22" s="5">
        <v>100</v>
      </c>
      <c r="M22" s="5"/>
      <c r="N22" s="5"/>
      <c r="O22" s="9">
        <f>IF($N$18=2,0,IF(N22=4,3,IF(N22=3,2,IF(N22=2,1,0))))</f>
        <v>0</v>
      </c>
      <c r="P22" s="9">
        <v>2</v>
      </c>
      <c r="Q22" s="3">
        <f t="shared" si="0"/>
        <v>0</v>
      </c>
      <c r="R22" s="5" t="s">
        <v>415</v>
      </c>
      <c r="S22" s="5">
        <f>SUM(P2:P134)</f>
        <v>298</v>
      </c>
      <c r="T22" s="5">
        <v>200</v>
      </c>
      <c r="U22" s="5">
        <f t="shared" si="1"/>
        <v>1.3422818791946309</v>
      </c>
      <c r="V22" s="6" t="s">
        <v>459</v>
      </c>
      <c r="W22" s="6" t="s">
        <v>460</v>
      </c>
    </row>
    <row r="23" spans="1:23" ht="39" x14ac:dyDescent="0.35">
      <c r="A23" s="8" t="s">
        <v>353</v>
      </c>
      <c r="B23" s="5" t="s">
        <v>89</v>
      </c>
      <c r="C23" s="8" t="s">
        <v>90</v>
      </c>
      <c r="D23" s="5"/>
      <c r="E23" s="5"/>
      <c r="F23" s="5">
        <v>0</v>
      </c>
      <c r="G23" s="5" t="s">
        <v>22</v>
      </c>
      <c r="H23" s="6" t="s">
        <v>98</v>
      </c>
      <c r="I23" s="5" t="s">
        <v>29</v>
      </c>
      <c r="J23" s="5" t="s">
        <v>21</v>
      </c>
      <c r="K23" s="5"/>
      <c r="L23" s="5"/>
      <c r="M23" s="5"/>
      <c r="N23" s="5"/>
      <c r="O23" s="9">
        <f>IF(N23=1,3,0)</f>
        <v>0</v>
      </c>
      <c r="P23" s="9">
        <v>2</v>
      </c>
      <c r="Q23" s="3">
        <f t="shared" si="0"/>
        <v>0</v>
      </c>
      <c r="R23" s="5" t="s">
        <v>415</v>
      </c>
      <c r="S23" s="5">
        <f>SUM(P2:P134)</f>
        <v>298</v>
      </c>
      <c r="T23" s="5">
        <v>200</v>
      </c>
      <c r="U23" s="5">
        <f t="shared" si="1"/>
        <v>1.3422818791946309</v>
      </c>
      <c r="V23" s="6" t="s">
        <v>461</v>
      </c>
      <c r="W23" s="6" t="s">
        <v>462</v>
      </c>
    </row>
    <row r="24" spans="1:23" ht="65" x14ac:dyDescent="0.35">
      <c r="A24" s="8" t="s">
        <v>353</v>
      </c>
      <c r="B24" s="5" t="s">
        <v>89</v>
      </c>
      <c r="C24" s="8" t="s">
        <v>91</v>
      </c>
      <c r="D24" s="5"/>
      <c r="E24" s="8" t="s">
        <v>90</v>
      </c>
      <c r="F24" s="8">
        <v>1</v>
      </c>
      <c r="G24" s="5" t="s">
        <v>22</v>
      </c>
      <c r="H24" s="6" t="s">
        <v>99</v>
      </c>
      <c r="I24" s="5">
        <v>1</v>
      </c>
      <c r="J24" s="5">
        <v>2</v>
      </c>
      <c r="K24" s="5">
        <v>3</v>
      </c>
      <c r="L24" s="5"/>
      <c r="M24" s="5"/>
      <c r="N24" s="5"/>
      <c r="O24" s="9">
        <f>IF($N$23=2,0,IF(N24=3,3,IF(N24=2,2,0)))</f>
        <v>0</v>
      </c>
      <c r="P24" s="9">
        <v>2</v>
      </c>
      <c r="Q24" s="3">
        <f t="shared" si="0"/>
        <v>0</v>
      </c>
      <c r="R24" s="5" t="s">
        <v>415</v>
      </c>
      <c r="S24" s="5">
        <f>SUM(P2:P134)</f>
        <v>298</v>
      </c>
      <c r="T24" s="5">
        <v>200</v>
      </c>
      <c r="U24" s="5">
        <f t="shared" si="1"/>
        <v>1.3422818791946309</v>
      </c>
      <c r="V24" s="6" t="s">
        <v>463</v>
      </c>
      <c r="W24" s="6" t="s">
        <v>464</v>
      </c>
    </row>
    <row r="25" spans="1:23" ht="39" x14ac:dyDescent="0.35">
      <c r="A25" s="8" t="s">
        <v>353</v>
      </c>
      <c r="B25" s="5" t="s">
        <v>89</v>
      </c>
      <c r="C25" s="8" t="s">
        <v>92</v>
      </c>
      <c r="D25" s="5"/>
      <c r="E25" s="8" t="s">
        <v>90</v>
      </c>
      <c r="F25" s="8">
        <v>1</v>
      </c>
      <c r="G25" s="5" t="s">
        <v>22</v>
      </c>
      <c r="H25" s="6" t="s">
        <v>100</v>
      </c>
      <c r="I25" s="5" t="s">
        <v>29</v>
      </c>
      <c r="J25" s="5" t="s">
        <v>21</v>
      </c>
      <c r="K25" s="5"/>
      <c r="L25" s="5"/>
      <c r="M25" s="5"/>
      <c r="N25" s="5"/>
      <c r="O25" s="9">
        <f>IF($N$23=2,0,IF(N25=1,3,0))</f>
        <v>0</v>
      </c>
      <c r="P25" s="9">
        <v>3</v>
      </c>
      <c r="Q25" s="3">
        <f t="shared" si="0"/>
        <v>0</v>
      </c>
      <c r="R25" s="5" t="s">
        <v>413</v>
      </c>
      <c r="S25" s="5">
        <f>SUM(P2:P134)</f>
        <v>298</v>
      </c>
      <c r="T25" s="5">
        <v>200</v>
      </c>
      <c r="U25" s="5">
        <f t="shared" si="1"/>
        <v>2.0134228187919461</v>
      </c>
      <c r="V25" s="6" t="s">
        <v>465</v>
      </c>
      <c r="W25" s="6" t="s">
        <v>466</v>
      </c>
    </row>
    <row r="26" spans="1:23" x14ac:dyDescent="0.35">
      <c r="A26" s="8" t="s">
        <v>353</v>
      </c>
      <c r="B26" s="5" t="s">
        <v>89</v>
      </c>
      <c r="C26" s="8" t="s">
        <v>93</v>
      </c>
      <c r="D26" s="5"/>
      <c r="E26" s="5"/>
      <c r="F26" s="5">
        <v>0</v>
      </c>
      <c r="G26" s="5" t="s">
        <v>22</v>
      </c>
      <c r="H26" s="6" t="s">
        <v>101</v>
      </c>
      <c r="I26" s="5" t="s">
        <v>29</v>
      </c>
      <c r="J26" s="5" t="s">
        <v>21</v>
      </c>
      <c r="K26" s="5"/>
      <c r="L26" s="5"/>
      <c r="M26" s="5"/>
      <c r="N26" s="5"/>
      <c r="O26" s="9">
        <f>IF(N26=1,3,0)</f>
        <v>0</v>
      </c>
      <c r="P26" s="9">
        <v>1</v>
      </c>
      <c r="Q26" s="3">
        <f t="shared" si="0"/>
        <v>0</v>
      </c>
      <c r="R26" s="5" t="s">
        <v>414</v>
      </c>
      <c r="S26" s="5">
        <f>SUM(P2:P134)</f>
        <v>298</v>
      </c>
      <c r="T26" s="5">
        <v>200</v>
      </c>
      <c r="U26" s="5">
        <f t="shared" si="1"/>
        <v>0.67114093959731547</v>
      </c>
      <c r="V26" s="6" t="s">
        <v>467</v>
      </c>
      <c r="W26" s="6" t="s">
        <v>468</v>
      </c>
    </row>
    <row r="27" spans="1:23" ht="104" x14ac:dyDescent="0.35">
      <c r="A27" s="8" t="s">
        <v>353</v>
      </c>
      <c r="B27" s="5" t="s">
        <v>89</v>
      </c>
      <c r="C27" s="8" t="s">
        <v>94</v>
      </c>
      <c r="D27" s="5"/>
      <c r="E27" s="8" t="s">
        <v>93</v>
      </c>
      <c r="F27" s="8">
        <v>1</v>
      </c>
      <c r="G27" s="5" t="s">
        <v>22</v>
      </c>
      <c r="H27" s="6" t="s">
        <v>102</v>
      </c>
      <c r="I27" s="5" t="s">
        <v>106</v>
      </c>
      <c r="J27" s="5" t="s">
        <v>107</v>
      </c>
      <c r="K27" s="5" t="s">
        <v>108</v>
      </c>
      <c r="L27" s="5" t="s">
        <v>109</v>
      </c>
      <c r="M27" s="5"/>
      <c r="N27" s="5"/>
      <c r="O27" s="9">
        <f>IF($N$26=2,0,IF(N27=4,3,IF(N27=3,2,IF(N27=2,1,0))))</f>
        <v>0</v>
      </c>
      <c r="P27" s="9">
        <v>2</v>
      </c>
      <c r="Q27" s="3">
        <f t="shared" si="0"/>
        <v>0</v>
      </c>
      <c r="R27" s="5" t="s">
        <v>415</v>
      </c>
      <c r="S27" s="5">
        <f>SUM(P2:P134)</f>
        <v>298</v>
      </c>
      <c r="T27" s="5">
        <v>200</v>
      </c>
      <c r="U27" s="5">
        <f t="shared" si="1"/>
        <v>1.3422818791946309</v>
      </c>
      <c r="V27" s="6" t="s">
        <v>467</v>
      </c>
      <c r="W27" s="6" t="s">
        <v>469</v>
      </c>
    </row>
    <row r="28" spans="1:23" ht="39" x14ac:dyDescent="0.35">
      <c r="A28" s="8" t="s">
        <v>353</v>
      </c>
      <c r="B28" s="5" t="s">
        <v>89</v>
      </c>
      <c r="C28" s="8" t="s">
        <v>95</v>
      </c>
      <c r="D28" s="5"/>
      <c r="E28" s="8" t="s">
        <v>93</v>
      </c>
      <c r="F28" s="8">
        <v>1</v>
      </c>
      <c r="G28" s="5" t="s">
        <v>22</v>
      </c>
      <c r="H28" s="6" t="s">
        <v>103</v>
      </c>
      <c r="I28" s="5" t="s">
        <v>356</v>
      </c>
      <c r="J28" s="5" t="s">
        <v>357</v>
      </c>
      <c r="K28" s="5" t="s">
        <v>358</v>
      </c>
      <c r="L28" s="5" t="s">
        <v>359</v>
      </c>
      <c r="M28" s="5"/>
      <c r="N28" s="5"/>
      <c r="O28" s="9">
        <f>IF(N28=1,3,IF(N28=2,2,IF(N28=3,1,0)))</f>
        <v>0</v>
      </c>
      <c r="P28" s="9">
        <v>2</v>
      </c>
      <c r="Q28" s="3">
        <f t="shared" si="0"/>
        <v>0</v>
      </c>
      <c r="R28" s="5" t="s">
        <v>415</v>
      </c>
      <c r="S28" s="5">
        <f>SUM(P2:P134)</f>
        <v>298</v>
      </c>
      <c r="T28" s="5">
        <v>200</v>
      </c>
      <c r="U28" s="5">
        <f t="shared" si="1"/>
        <v>1.3422818791946309</v>
      </c>
      <c r="V28" s="6" t="s">
        <v>470</v>
      </c>
      <c r="W28" s="6" t="s">
        <v>471</v>
      </c>
    </row>
    <row r="29" spans="1:23" ht="26" x14ac:dyDescent="0.35">
      <c r="A29" s="8" t="s">
        <v>353</v>
      </c>
      <c r="B29" s="5" t="s">
        <v>89</v>
      </c>
      <c r="C29" s="8" t="s">
        <v>96</v>
      </c>
      <c r="D29" s="5"/>
      <c r="E29" s="8" t="s">
        <v>93</v>
      </c>
      <c r="F29" s="8">
        <v>1</v>
      </c>
      <c r="G29" s="5" t="s">
        <v>22</v>
      </c>
      <c r="H29" s="6" t="s">
        <v>104</v>
      </c>
      <c r="I29" s="5" t="s">
        <v>49</v>
      </c>
      <c r="J29" s="5" t="s">
        <v>110</v>
      </c>
      <c r="K29" s="5" t="s">
        <v>47</v>
      </c>
      <c r="L29" s="5" t="s">
        <v>88</v>
      </c>
      <c r="M29" s="5"/>
      <c r="N29" s="5"/>
      <c r="O29" s="9">
        <f>IF($N$26=2,0,IF(N29=4,3,IF(N29=3,2,IF(N29=2,1,0))))</f>
        <v>0</v>
      </c>
      <c r="P29" s="9">
        <v>1</v>
      </c>
      <c r="Q29" s="3">
        <f t="shared" si="0"/>
        <v>0</v>
      </c>
      <c r="R29" s="5" t="s">
        <v>414</v>
      </c>
      <c r="S29" s="5">
        <f>SUM(P2:P134)</f>
        <v>298</v>
      </c>
      <c r="T29" s="5">
        <v>200</v>
      </c>
      <c r="U29" s="5">
        <f t="shared" si="1"/>
        <v>0.67114093959731547</v>
      </c>
      <c r="V29" s="6" t="s">
        <v>472</v>
      </c>
      <c r="W29" s="6" t="s">
        <v>473</v>
      </c>
    </row>
    <row r="30" spans="1:23" ht="26" x14ac:dyDescent="0.35">
      <c r="A30" s="8" t="s">
        <v>353</v>
      </c>
      <c r="B30" s="5" t="s">
        <v>89</v>
      </c>
      <c r="C30" s="8" t="s">
        <v>97</v>
      </c>
      <c r="D30" s="5"/>
      <c r="E30" s="8" t="s">
        <v>93</v>
      </c>
      <c r="F30" s="8">
        <v>1</v>
      </c>
      <c r="G30" s="5" t="s">
        <v>22</v>
      </c>
      <c r="H30" s="6" t="s">
        <v>105</v>
      </c>
      <c r="I30" s="5" t="s">
        <v>356</v>
      </c>
      <c r="J30" s="5" t="s">
        <v>357</v>
      </c>
      <c r="K30" s="5" t="s">
        <v>358</v>
      </c>
      <c r="L30" s="5" t="s">
        <v>359</v>
      </c>
      <c r="M30" s="5"/>
      <c r="N30" s="5"/>
      <c r="O30" s="9">
        <f>IF($N$32=2,0,IF(N30=1,3,IF(N30=2,2,IF(N30=3,1,0))))</f>
        <v>0</v>
      </c>
      <c r="P30" s="9">
        <v>2</v>
      </c>
      <c r="Q30" s="3">
        <f t="shared" si="0"/>
        <v>0</v>
      </c>
      <c r="R30" s="5" t="s">
        <v>415</v>
      </c>
      <c r="S30" s="5">
        <f>SUM(P2:P134)</f>
        <v>298</v>
      </c>
      <c r="T30" s="5">
        <v>200</v>
      </c>
      <c r="U30" s="5">
        <f t="shared" si="1"/>
        <v>1.3422818791946309</v>
      </c>
      <c r="V30" s="6" t="s">
        <v>472</v>
      </c>
      <c r="W30" s="6" t="s">
        <v>474</v>
      </c>
    </row>
    <row r="31" spans="1:23" ht="117" x14ac:dyDescent="0.35">
      <c r="A31" s="8" t="s">
        <v>353</v>
      </c>
      <c r="B31" s="5" t="s">
        <v>360</v>
      </c>
      <c r="C31" s="8" t="s">
        <v>111</v>
      </c>
      <c r="D31" s="5"/>
      <c r="E31" s="5"/>
      <c r="F31" s="5">
        <v>0</v>
      </c>
      <c r="G31" s="5" t="s">
        <v>22</v>
      </c>
      <c r="H31" s="12" t="s">
        <v>112</v>
      </c>
      <c r="I31" s="8" t="s">
        <v>29</v>
      </c>
      <c r="J31" s="5" t="s">
        <v>21</v>
      </c>
      <c r="K31" s="5"/>
      <c r="L31" s="5"/>
      <c r="M31" s="5"/>
      <c r="N31" s="5"/>
      <c r="O31" s="9">
        <f>IF(N31=1,3,0)</f>
        <v>0</v>
      </c>
      <c r="P31" s="9">
        <v>1</v>
      </c>
      <c r="Q31" s="3">
        <f t="shared" si="0"/>
        <v>0</v>
      </c>
      <c r="R31" s="5" t="s">
        <v>414</v>
      </c>
      <c r="S31" s="5">
        <f>SUM(P2:P134)</f>
        <v>298</v>
      </c>
      <c r="T31" s="5">
        <v>200</v>
      </c>
      <c r="U31" s="5">
        <f t="shared" si="1"/>
        <v>0.67114093959731547</v>
      </c>
      <c r="V31" s="6" t="s">
        <v>475</v>
      </c>
      <c r="W31" s="6" t="s">
        <v>476</v>
      </c>
    </row>
    <row r="32" spans="1:23" ht="117" x14ac:dyDescent="0.35">
      <c r="A32" s="8" t="s">
        <v>353</v>
      </c>
      <c r="B32" s="5" t="s">
        <v>360</v>
      </c>
      <c r="C32" s="8" t="s">
        <v>113</v>
      </c>
      <c r="D32" s="5"/>
      <c r="E32" s="8" t="s">
        <v>111</v>
      </c>
      <c r="F32" s="8">
        <v>1</v>
      </c>
      <c r="G32" s="5" t="s">
        <v>22</v>
      </c>
      <c r="H32" s="12" t="s">
        <v>114</v>
      </c>
      <c r="I32" s="5" t="s">
        <v>356</v>
      </c>
      <c r="J32" s="5" t="s">
        <v>357</v>
      </c>
      <c r="K32" s="5" t="s">
        <v>358</v>
      </c>
      <c r="L32" s="5" t="s">
        <v>359</v>
      </c>
      <c r="M32" s="5"/>
      <c r="N32" s="5"/>
      <c r="O32" s="9">
        <f>IF($N$31=2,0,IF(N32=1,3,IF(N32=2,2,IF(N32=3,1,0))))</f>
        <v>0</v>
      </c>
      <c r="P32" s="9">
        <v>1</v>
      </c>
      <c r="Q32" s="3">
        <f t="shared" si="0"/>
        <v>0</v>
      </c>
      <c r="R32" s="5" t="s">
        <v>414</v>
      </c>
      <c r="S32" s="5">
        <f>SUM(P2:P134)</f>
        <v>298</v>
      </c>
      <c r="T32" s="5">
        <v>200</v>
      </c>
      <c r="U32" s="5">
        <f t="shared" si="1"/>
        <v>0.67114093959731547</v>
      </c>
      <c r="V32" s="6" t="s">
        <v>475</v>
      </c>
      <c r="W32" s="6" t="s">
        <v>476</v>
      </c>
    </row>
    <row r="33" spans="1:23" ht="117" x14ac:dyDescent="0.35">
      <c r="A33" s="8" t="s">
        <v>353</v>
      </c>
      <c r="B33" s="5" t="s">
        <v>360</v>
      </c>
      <c r="C33" s="8" t="s">
        <v>115</v>
      </c>
      <c r="D33" s="5"/>
      <c r="E33" s="8" t="s">
        <v>111</v>
      </c>
      <c r="F33" s="8">
        <v>1</v>
      </c>
      <c r="G33" s="5" t="s">
        <v>22</v>
      </c>
      <c r="H33" s="12" t="s">
        <v>116</v>
      </c>
      <c r="I33" s="5" t="s">
        <v>117</v>
      </c>
      <c r="J33" s="5" t="s">
        <v>118</v>
      </c>
      <c r="K33" s="5" t="s">
        <v>25</v>
      </c>
      <c r="L33" s="5" t="s">
        <v>119</v>
      </c>
      <c r="M33" s="5"/>
      <c r="N33" s="5"/>
      <c r="O33" s="9">
        <f>IF($N$31=2,0,IF(N33=4,3,IF(N33=3,2,IF(N33=2,1,0))))</f>
        <v>0</v>
      </c>
      <c r="P33" s="9">
        <v>3</v>
      </c>
      <c r="Q33" s="3">
        <f t="shared" si="0"/>
        <v>0</v>
      </c>
      <c r="R33" s="5" t="s">
        <v>413</v>
      </c>
      <c r="S33" s="5">
        <f>SUM(P2:P134)</f>
        <v>298</v>
      </c>
      <c r="T33" s="5">
        <v>200</v>
      </c>
      <c r="U33" s="5">
        <f t="shared" si="1"/>
        <v>2.0134228187919461</v>
      </c>
      <c r="V33" s="6" t="s">
        <v>475</v>
      </c>
      <c r="W33" s="6" t="s">
        <v>476</v>
      </c>
    </row>
    <row r="34" spans="1:23" ht="117" x14ac:dyDescent="0.35">
      <c r="A34" s="8" t="s">
        <v>353</v>
      </c>
      <c r="B34" s="5" t="s">
        <v>360</v>
      </c>
      <c r="C34" s="8" t="s">
        <v>120</v>
      </c>
      <c r="D34" s="5"/>
      <c r="E34" s="8" t="s">
        <v>111</v>
      </c>
      <c r="F34" s="8">
        <v>1</v>
      </c>
      <c r="G34" s="5" t="s">
        <v>22</v>
      </c>
      <c r="H34" s="12" t="s">
        <v>121</v>
      </c>
      <c r="I34" s="5" t="s">
        <v>117</v>
      </c>
      <c r="J34" s="5" t="s">
        <v>118</v>
      </c>
      <c r="K34" s="5" t="s">
        <v>68</v>
      </c>
      <c r="L34" s="5" t="s">
        <v>69</v>
      </c>
      <c r="M34" s="5"/>
      <c r="N34" s="5"/>
      <c r="O34" s="9">
        <f>IF($N$31=2,0,IF(N34=4,3,IF(N34=3,2,IF(N34=2,1,0))))</f>
        <v>0</v>
      </c>
      <c r="P34" s="9">
        <v>3</v>
      </c>
      <c r="Q34" s="3">
        <f t="shared" si="0"/>
        <v>0</v>
      </c>
      <c r="R34" s="5" t="s">
        <v>413</v>
      </c>
      <c r="S34" s="5">
        <f>SUM(P2:P134)</f>
        <v>298</v>
      </c>
      <c r="T34" s="5">
        <v>200</v>
      </c>
      <c r="U34" s="5">
        <f t="shared" si="1"/>
        <v>2.0134228187919461</v>
      </c>
      <c r="V34" s="6" t="s">
        <v>475</v>
      </c>
      <c r="W34" s="6" t="s">
        <v>476</v>
      </c>
    </row>
    <row r="35" spans="1:23" ht="117" x14ac:dyDescent="0.35">
      <c r="A35" s="8" t="s">
        <v>353</v>
      </c>
      <c r="B35" s="5" t="s">
        <v>360</v>
      </c>
      <c r="C35" s="8" t="s">
        <v>122</v>
      </c>
      <c r="D35" s="5"/>
      <c r="E35" s="8" t="s">
        <v>111</v>
      </c>
      <c r="F35" s="8">
        <v>1</v>
      </c>
      <c r="G35" s="5" t="s">
        <v>22</v>
      </c>
      <c r="H35" s="12" t="s">
        <v>123</v>
      </c>
      <c r="I35" s="5" t="s">
        <v>47</v>
      </c>
      <c r="J35" s="5" t="s">
        <v>110</v>
      </c>
      <c r="K35" s="5" t="s">
        <v>49</v>
      </c>
      <c r="L35" s="5" t="s">
        <v>124</v>
      </c>
      <c r="M35" s="5"/>
      <c r="N35" s="5"/>
      <c r="O35" s="9">
        <f>IF($N$31=2,0,IF(N35=1,3,IF(N35=2,3,IF(N35=3,2,0))))</f>
        <v>0</v>
      </c>
      <c r="P35" s="9">
        <v>1</v>
      </c>
      <c r="Q35" s="3">
        <f t="shared" si="0"/>
        <v>0</v>
      </c>
      <c r="R35" s="5" t="s">
        <v>414</v>
      </c>
      <c r="S35" s="5">
        <f>SUM(P2:P134)</f>
        <v>298</v>
      </c>
      <c r="T35" s="5">
        <v>200</v>
      </c>
      <c r="U35" s="5">
        <f t="shared" si="1"/>
        <v>0.67114093959731547</v>
      </c>
      <c r="V35" s="6" t="s">
        <v>475</v>
      </c>
      <c r="W35" s="6" t="s">
        <v>476</v>
      </c>
    </row>
    <row r="36" spans="1:23" ht="117" x14ac:dyDescent="0.35">
      <c r="A36" s="8" t="s">
        <v>353</v>
      </c>
      <c r="B36" s="5" t="s">
        <v>360</v>
      </c>
      <c r="C36" s="8" t="s">
        <v>125</v>
      </c>
      <c r="D36" s="5"/>
      <c r="E36" s="8" t="s">
        <v>111</v>
      </c>
      <c r="F36" s="8">
        <v>1</v>
      </c>
      <c r="G36" s="5" t="s">
        <v>22</v>
      </c>
      <c r="H36" s="12" t="s">
        <v>126</v>
      </c>
      <c r="I36" s="5" t="s">
        <v>127</v>
      </c>
      <c r="J36" s="5" t="s">
        <v>72</v>
      </c>
      <c r="K36" s="5" t="s">
        <v>128</v>
      </c>
      <c r="L36" s="5" t="s">
        <v>129</v>
      </c>
      <c r="M36" s="5"/>
      <c r="N36" s="5"/>
      <c r="O36" s="9">
        <f>IF($N$31=2,0,IF(N36=3,1,IF(N36=2,2,IF(N36=1,3,0))))</f>
        <v>0</v>
      </c>
      <c r="P36" s="9">
        <v>2</v>
      </c>
      <c r="Q36" s="3">
        <f t="shared" si="0"/>
        <v>0</v>
      </c>
      <c r="R36" s="5" t="s">
        <v>415</v>
      </c>
      <c r="S36" s="5">
        <f>SUM(P2:P134)</f>
        <v>298</v>
      </c>
      <c r="T36" s="5">
        <v>200</v>
      </c>
      <c r="U36" s="5">
        <f t="shared" si="1"/>
        <v>1.3422818791946309</v>
      </c>
      <c r="V36" s="6" t="s">
        <v>475</v>
      </c>
      <c r="W36" s="6" t="s">
        <v>476</v>
      </c>
    </row>
    <row r="37" spans="1:23" ht="117" x14ac:dyDescent="0.35">
      <c r="A37" s="8" t="s">
        <v>353</v>
      </c>
      <c r="B37" s="5" t="s">
        <v>360</v>
      </c>
      <c r="C37" s="8" t="s">
        <v>130</v>
      </c>
      <c r="D37" s="5"/>
      <c r="E37" s="8" t="s">
        <v>111</v>
      </c>
      <c r="F37" s="8">
        <v>1</v>
      </c>
      <c r="G37" s="5" t="s">
        <v>22</v>
      </c>
      <c r="H37" s="12" t="s">
        <v>131</v>
      </c>
      <c r="I37" s="5" t="s">
        <v>73</v>
      </c>
      <c r="J37" s="5" t="s">
        <v>23</v>
      </c>
      <c r="K37" s="5" t="s">
        <v>132</v>
      </c>
      <c r="L37" s="5" t="s">
        <v>128</v>
      </c>
      <c r="M37" s="5"/>
      <c r="N37" s="5"/>
      <c r="O37" s="9">
        <f>IF($N$31=2,0,IF(N37=4,3,IF(N37=3,2,IF(N37=2,1,0))))</f>
        <v>0</v>
      </c>
      <c r="P37" s="9">
        <v>3</v>
      </c>
      <c r="Q37" s="3">
        <f t="shared" si="0"/>
        <v>0</v>
      </c>
      <c r="R37" s="5" t="s">
        <v>413</v>
      </c>
      <c r="S37" s="5">
        <f>SUM(P2:P134)</f>
        <v>298</v>
      </c>
      <c r="T37" s="5">
        <v>200</v>
      </c>
      <c r="U37" s="5">
        <f t="shared" si="1"/>
        <v>2.0134228187919461</v>
      </c>
      <c r="V37" s="6" t="s">
        <v>475</v>
      </c>
      <c r="W37" s="6" t="s">
        <v>476</v>
      </c>
    </row>
    <row r="38" spans="1:23" ht="117" x14ac:dyDescent="0.35">
      <c r="A38" s="8" t="s">
        <v>353</v>
      </c>
      <c r="B38" s="5" t="s">
        <v>360</v>
      </c>
      <c r="C38" s="8" t="s">
        <v>133</v>
      </c>
      <c r="D38" s="5"/>
      <c r="E38" s="8" t="s">
        <v>111</v>
      </c>
      <c r="F38" s="8">
        <v>1</v>
      </c>
      <c r="G38" s="5" t="s">
        <v>22</v>
      </c>
      <c r="H38" s="12" t="s">
        <v>134</v>
      </c>
      <c r="I38" s="5" t="s">
        <v>29</v>
      </c>
      <c r="J38" s="5" t="s">
        <v>21</v>
      </c>
      <c r="K38" s="5"/>
      <c r="L38" s="5"/>
      <c r="M38" s="5"/>
      <c r="N38" s="5"/>
      <c r="O38" s="9">
        <f>IF($N$31=2,0,IF(N38=1,3,0))</f>
        <v>0</v>
      </c>
      <c r="P38" s="9">
        <v>3</v>
      </c>
      <c r="Q38" s="3">
        <f t="shared" si="0"/>
        <v>0</v>
      </c>
      <c r="R38" s="5" t="s">
        <v>413</v>
      </c>
      <c r="S38" s="5">
        <f>SUM(P2:P134)</f>
        <v>298</v>
      </c>
      <c r="T38" s="5">
        <v>200</v>
      </c>
      <c r="U38" s="5">
        <f t="shared" si="1"/>
        <v>2.0134228187919461</v>
      </c>
      <c r="V38" s="6" t="s">
        <v>475</v>
      </c>
      <c r="W38" s="6" t="s">
        <v>476</v>
      </c>
    </row>
    <row r="39" spans="1:23" ht="117" x14ac:dyDescent="0.35">
      <c r="A39" s="8" t="s">
        <v>353</v>
      </c>
      <c r="B39" s="5" t="s">
        <v>360</v>
      </c>
      <c r="C39" s="8" t="s">
        <v>135</v>
      </c>
      <c r="D39" s="5"/>
      <c r="E39" s="8" t="s">
        <v>111</v>
      </c>
      <c r="F39" s="8">
        <v>1</v>
      </c>
      <c r="G39" s="5" t="s">
        <v>22</v>
      </c>
      <c r="H39" s="12" t="s">
        <v>136</v>
      </c>
      <c r="I39" s="13">
        <v>1</v>
      </c>
      <c r="J39" s="5" t="s">
        <v>137</v>
      </c>
      <c r="K39" s="5" t="s">
        <v>107</v>
      </c>
      <c r="L39" s="5" t="s">
        <v>138</v>
      </c>
      <c r="M39" s="5"/>
      <c r="N39" s="5"/>
      <c r="O39" s="9">
        <f>IF($N$31=2,0,IF(N39=1,3,IF(N39=2,2,IF(N39=3,1,0))))</f>
        <v>0</v>
      </c>
      <c r="P39" s="9">
        <v>3</v>
      </c>
      <c r="Q39" s="3">
        <f t="shared" si="0"/>
        <v>0</v>
      </c>
      <c r="R39" s="5" t="s">
        <v>413</v>
      </c>
      <c r="S39" s="5">
        <f>SUM(P2:P134)</f>
        <v>298</v>
      </c>
      <c r="T39" s="5">
        <v>200</v>
      </c>
      <c r="U39" s="5">
        <f t="shared" si="1"/>
        <v>2.0134228187919461</v>
      </c>
      <c r="V39" s="6" t="s">
        <v>475</v>
      </c>
      <c r="W39" s="6" t="s">
        <v>476</v>
      </c>
    </row>
    <row r="40" spans="1:23" ht="91" x14ac:dyDescent="0.35">
      <c r="A40" s="8" t="s">
        <v>353</v>
      </c>
      <c r="B40" s="5" t="s">
        <v>361</v>
      </c>
      <c r="C40" s="8" t="s">
        <v>139</v>
      </c>
      <c r="D40" s="5"/>
      <c r="E40" s="5"/>
      <c r="F40" s="5">
        <v>0</v>
      </c>
      <c r="G40" s="5" t="s">
        <v>22</v>
      </c>
      <c r="H40" s="6" t="s">
        <v>362</v>
      </c>
      <c r="I40" s="5" t="s">
        <v>29</v>
      </c>
      <c r="J40" s="5" t="s">
        <v>21</v>
      </c>
      <c r="K40" s="5"/>
      <c r="L40" s="5"/>
      <c r="M40" s="5"/>
      <c r="N40" s="5"/>
      <c r="O40" s="9">
        <f>IF(N40=1,3,0)</f>
        <v>0</v>
      </c>
      <c r="P40" s="9">
        <v>1</v>
      </c>
      <c r="Q40" s="3">
        <f t="shared" si="0"/>
        <v>0</v>
      </c>
      <c r="R40" s="5" t="s">
        <v>414</v>
      </c>
      <c r="S40" s="5">
        <f>SUM(P2:P134)</f>
        <v>298</v>
      </c>
      <c r="T40" s="5">
        <v>200</v>
      </c>
      <c r="U40" s="5">
        <f t="shared" si="1"/>
        <v>0.67114093959731547</v>
      </c>
      <c r="V40" s="6" t="s">
        <v>477</v>
      </c>
      <c r="W40" s="6" t="s">
        <v>478</v>
      </c>
    </row>
    <row r="41" spans="1:23" ht="91" x14ac:dyDescent="0.35">
      <c r="A41" s="8" t="s">
        <v>353</v>
      </c>
      <c r="B41" s="5" t="s">
        <v>361</v>
      </c>
      <c r="C41" s="8" t="s">
        <v>140</v>
      </c>
      <c r="D41" s="5"/>
      <c r="E41" s="8" t="s">
        <v>139</v>
      </c>
      <c r="F41" s="8">
        <v>1</v>
      </c>
      <c r="G41" s="5" t="s">
        <v>22</v>
      </c>
      <c r="H41" s="12" t="s">
        <v>114</v>
      </c>
      <c r="I41" s="5" t="s">
        <v>356</v>
      </c>
      <c r="J41" s="5" t="s">
        <v>357</v>
      </c>
      <c r="K41" s="5" t="s">
        <v>358</v>
      </c>
      <c r="L41" s="5" t="s">
        <v>359</v>
      </c>
      <c r="M41" s="5"/>
      <c r="N41" s="5"/>
      <c r="O41" s="9">
        <f>IF($N$40=2,0,IF(N41=1,3,IF(N41=2,2,IF(N41=3,1,0))))</f>
        <v>0</v>
      </c>
      <c r="P41" s="9">
        <v>1</v>
      </c>
      <c r="Q41" s="3">
        <f t="shared" si="0"/>
        <v>0</v>
      </c>
      <c r="R41" s="5" t="s">
        <v>414</v>
      </c>
      <c r="S41" s="5">
        <f>SUM(P2:P134)</f>
        <v>298</v>
      </c>
      <c r="T41" s="5">
        <v>200</v>
      </c>
      <c r="U41" s="5">
        <f t="shared" si="1"/>
        <v>0.67114093959731547</v>
      </c>
      <c r="V41" s="6" t="s">
        <v>477</v>
      </c>
      <c r="W41" s="6" t="s">
        <v>478</v>
      </c>
    </row>
    <row r="42" spans="1:23" ht="91" x14ac:dyDescent="0.35">
      <c r="A42" s="8" t="s">
        <v>353</v>
      </c>
      <c r="B42" s="5" t="s">
        <v>361</v>
      </c>
      <c r="C42" s="8" t="s">
        <v>141</v>
      </c>
      <c r="D42" s="5"/>
      <c r="E42" s="8" t="s">
        <v>139</v>
      </c>
      <c r="F42" s="8">
        <v>1</v>
      </c>
      <c r="G42" s="5" t="s">
        <v>22</v>
      </c>
      <c r="H42" s="12" t="s">
        <v>116</v>
      </c>
      <c r="I42" s="5" t="s">
        <v>117</v>
      </c>
      <c r="J42" s="5" t="s">
        <v>118</v>
      </c>
      <c r="K42" s="5" t="s">
        <v>25</v>
      </c>
      <c r="L42" s="5" t="s">
        <v>119</v>
      </c>
      <c r="M42" s="5"/>
      <c r="N42" s="5"/>
      <c r="O42" s="9">
        <f>IF($N$40=2,0,IF(N42=4,3,IF(N42=3,2,IF(N42=2,1,0))))</f>
        <v>0</v>
      </c>
      <c r="P42" s="9">
        <v>3</v>
      </c>
      <c r="Q42" s="3">
        <f t="shared" si="0"/>
        <v>0</v>
      </c>
      <c r="R42" s="5" t="s">
        <v>413</v>
      </c>
      <c r="S42" s="5">
        <f>SUM(P2:P134)</f>
        <v>298</v>
      </c>
      <c r="T42" s="5">
        <v>200</v>
      </c>
      <c r="U42" s="5">
        <f t="shared" si="1"/>
        <v>2.0134228187919461</v>
      </c>
      <c r="V42" s="6" t="s">
        <v>477</v>
      </c>
      <c r="W42" s="6" t="s">
        <v>478</v>
      </c>
    </row>
    <row r="43" spans="1:23" ht="91" x14ac:dyDescent="0.35">
      <c r="A43" s="8" t="s">
        <v>353</v>
      </c>
      <c r="B43" s="5" t="s">
        <v>361</v>
      </c>
      <c r="C43" s="8" t="s">
        <v>142</v>
      </c>
      <c r="D43" s="5"/>
      <c r="E43" s="8" t="s">
        <v>139</v>
      </c>
      <c r="F43" s="8">
        <v>1</v>
      </c>
      <c r="G43" s="5" t="s">
        <v>22</v>
      </c>
      <c r="H43" s="12" t="s">
        <v>123</v>
      </c>
      <c r="I43" s="5" t="s">
        <v>47</v>
      </c>
      <c r="J43" s="5" t="s">
        <v>363</v>
      </c>
      <c r="K43" s="5" t="s">
        <v>283</v>
      </c>
      <c r="L43" s="5" t="s">
        <v>124</v>
      </c>
      <c r="M43" s="5"/>
      <c r="N43" s="5"/>
      <c r="O43" s="9">
        <f>IF($N$40=2,0,IF(N43=1,3,IF(N43=2,3,IF(N43=3,2,0))))</f>
        <v>0</v>
      </c>
      <c r="P43" s="9">
        <v>1</v>
      </c>
      <c r="Q43" s="3">
        <f t="shared" si="0"/>
        <v>0</v>
      </c>
      <c r="R43" s="5" t="s">
        <v>414</v>
      </c>
      <c r="S43" s="5">
        <f>SUM(P2:P134)</f>
        <v>298</v>
      </c>
      <c r="T43" s="5">
        <v>200</v>
      </c>
      <c r="U43" s="5">
        <f t="shared" si="1"/>
        <v>0.67114093959731547</v>
      </c>
      <c r="V43" s="6" t="s">
        <v>477</v>
      </c>
      <c r="W43" s="6" t="s">
        <v>478</v>
      </c>
    </row>
    <row r="44" spans="1:23" ht="91" x14ac:dyDescent="0.35">
      <c r="A44" s="8" t="s">
        <v>353</v>
      </c>
      <c r="B44" s="5" t="s">
        <v>361</v>
      </c>
      <c r="C44" s="8" t="s">
        <v>144</v>
      </c>
      <c r="D44" s="5"/>
      <c r="E44" s="8" t="s">
        <v>139</v>
      </c>
      <c r="F44" s="8">
        <v>1</v>
      </c>
      <c r="G44" s="5" t="s">
        <v>22</v>
      </c>
      <c r="H44" s="12" t="s">
        <v>126</v>
      </c>
      <c r="I44" s="5" t="s">
        <v>128</v>
      </c>
      <c r="J44" s="5" t="s">
        <v>145</v>
      </c>
      <c r="K44" s="5" t="s">
        <v>146</v>
      </c>
      <c r="L44" s="5" t="s">
        <v>147</v>
      </c>
      <c r="M44" s="5"/>
      <c r="N44" s="5"/>
      <c r="O44" s="9">
        <f>IF($N$40=2,0,IF(N44=1,3,IF(N44=2,2,IF(N44=3,1,0))))</f>
        <v>0</v>
      </c>
      <c r="P44" s="9">
        <v>2</v>
      </c>
      <c r="Q44" s="3">
        <f t="shared" si="0"/>
        <v>0</v>
      </c>
      <c r="R44" s="5" t="s">
        <v>415</v>
      </c>
      <c r="S44" s="5">
        <f>SUM(P2:P134)</f>
        <v>298</v>
      </c>
      <c r="T44" s="5">
        <v>200</v>
      </c>
      <c r="U44" s="5">
        <f t="shared" si="1"/>
        <v>1.3422818791946309</v>
      </c>
      <c r="V44" s="6" t="s">
        <v>477</v>
      </c>
      <c r="W44" s="6" t="s">
        <v>478</v>
      </c>
    </row>
    <row r="45" spans="1:23" ht="91" x14ac:dyDescent="0.35">
      <c r="A45" s="8" t="s">
        <v>353</v>
      </c>
      <c r="B45" s="5" t="s">
        <v>361</v>
      </c>
      <c r="C45" s="8" t="s">
        <v>148</v>
      </c>
      <c r="D45" s="5"/>
      <c r="E45" s="8" t="s">
        <v>139</v>
      </c>
      <c r="F45" s="8">
        <v>1</v>
      </c>
      <c r="G45" s="5" t="s">
        <v>22</v>
      </c>
      <c r="H45" s="12" t="s">
        <v>149</v>
      </c>
      <c r="I45" s="5" t="s">
        <v>73</v>
      </c>
      <c r="J45" s="5" t="s">
        <v>23</v>
      </c>
      <c r="K45" s="5" t="s">
        <v>132</v>
      </c>
      <c r="L45" s="5" t="s">
        <v>128</v>
      </c>
      <c r="M45" s="5"/>
      <c r="N45" s="5"/>
      <c r="O45" s="9">
        <f>IF($N$40=2,0,IF(N45=4,3,IF(N45=3,2,IF(N45=2,1,0))))</f>
        <v>0</v>
      </c>
      <c r="P45" s="9">
        <v>3</v>
      </c>
      <c r="Q45" s="3">
        <f t="shared" si="0"/>
        <v>0</v>
      </c>
      <c r="R45" s="5" t="s">
        <v>413</v>
      </c>
      <c r="S45" s="5">
        <f>SUM(P2:P134)</f>
        <v>298</v>
      </c>
      <c r="T45" s="5">
        <v>200</v>
      </c>
      <c r="U45" s="5">
        <f t="shared" si="1"/>
        <v>2.0134228187919461</v>
      </c>
      <c r="V45" s="6" t="s">
        <v>477</v>
      </c>
      <c r="W45" s="6" t="s">
        <v>478</v>
      </c>
    </row>
    <row r="46" spans="1:23" ht="91" x14ac:dyDescent="0.35">
      <c r="A46" s="8" t="s">
        <v>353</v>
      </c>
      <c r="B46" s="5" t="s">
        <v>361</v>
      </c>
      <c r="C46" s="8" t="s">
        <v>150</v>
      </c>
      <c r="D46" s="5"/>
      <c r="E46" s="8" t="s">
        <v>139</v>
      </c>
      <c r="F46" s="8">
        <v>1</v>
      </c>
      <c r="G46" s="5" t="s">
        <v>22</v>
      </c>
      <c r="H46" s="12" t="s">
        <v>151</v>
      </c>
      <c r="I46" s="5" t="s">
        <v>29</v>
      </c>
      <c r="J46" s="5" t="s">
        <v>21</v>
      </c>
      <c r="K46" s="5"/>
      <c r="L46" s="5"/>
      <c r="M46" s="5"/>
      <c r="N46" s="5"/>
      <c r="O46" s="9">
        <f>IF($N$40=2,0,IF(N46=1,3,0))</f>
        <v>0</v>
      </c>
      <c r="P46" s="9">
        <v>1</v>
      </c>
      <c r="Q46" s="3">
        <f t="shared" si="0"/>
        <v>0</v>
      </c>
      <c r="R46" s="5" t="s">
        <v>414</v>
      </c>
      <c r="S46" s="5">
        <f>SUM(P2:P134)</f>
        <v>298</v>
      </c>
      <c r="T46" s="5">
        <v>200</v>
      </c>
      <c r="U46" s="5">
        <f t="shared" si="1"/>
        <v>0.67114093959731547</v>
      </c>
      <c r="V46" s="6" t="s">
        <v>477</v>
      </c>
      <c r="W46" s="6" t="s">
        <v>478</v>
      </c>
    </row>
    <row r="47" spans="1:23" ht="78" x14ac:dyDescent="0.35">
      <c r="A47" s="8" t="s">
        <v>353</v>
      </c>
      <c r="B47" s="5" t="s">
        <v>364</v>
      </c>
      <c r="C47" s="8" t="s">
        <v>152</v>
      </c>
      <c r="D47" s="5"/>
      <c r="E47" s="5"/>
      <c r="F47" s="5">
        <v>0</v>
      </c>
      <c r="G47" s="5" t="s">
        <v>22</v>
      </c>
      <c r="H47" s="12" t="s">
        <v>153</v>
      </c>
      <c r="I47" s="8" t="s">
        <v>24</v>
      </c>
      <c r="J47" s="5" t="s">
        <v>53</v>
      </c>
      <c r="K47" s="5" t="s">
        <v>154</v>
      </c>
      <c r="L47" s="5">
        <v>100</v>
      </c>
      <c r="M47" s="5"/>
      <c r="N47" s="5"/>
      <c r="O47" s="9">
        <f>IF(N47=4,3,IF(N47=3,2,IF(N47=2,1,0)))</f>
        <v>0</v>
      </c>
      <c r="P47" s="9">
        <v>3</v>
      </c>
      <c r="Q47" s="3">
        <f t="shared" si="0"/>
        <v>0</v>
      </c>
      <c r="R47" s="5" t="s">
        <v>413</v>
      </c>
      <c r="S47" s="5">
        <f>SUM(P2:P134)</f>
        <v>298</v>
      </c>
      <c r="T47" s="5">
        <v>200</v>
      </c>
      <c r="U47" s="5">
        <f t="shared" si="1"/>
        <v>2.0134228187919461</v>
      </c>
      <c r="V47" s="6" t="s">
        <v>479</v>
      </c>
      <c r="W47" s="6" t="s">
        <v>480</v>
      </c>
    </row>
    <row r="48" spans="1:23" ht="78" x14ac:dyDescent="0.35">
      <c r="A48" s="8" t="s">
        <v>353</v>
      </c>
      <c r="B48" s="5" t="s">
        <v>364</v>
      </c>
      <c r="C48" s="8" t="s">
        <v>155</v>
      </c>
      <c r="D48" s="5"/>
      <c r="E48" s="5"/>
      <c r="F48" s="5">
        <v>0</v>
      </c>
      <c r="G48" s="5" t="s">
        <v>22</v>
      </c>
      <c r="H48" s="12" t="s">
        <v>156</v>
      </c>
      <c r="I48" s="8" t="s">
        <v>118</v>
      </c>
      <c r="J48" s="5" t="s">
        <v>68</v>
      </c>
      <c r="K48" s="5" t="s">
        <v>154</v>
      </c>
      <c r="L48" s="5" t="s">
        <v>26</v>
      </c>
      <c r="M48" s="5"/>
      <c r="N48" s="5"/>
      <c r="O48" s="9">
        <f>IF(N48=4,3,IF(N48=3,2,IF(N48=2,1,0)))</f>
        <v>0</v>
      </c>
      <c r="P48" s="9">
        <v>3</v>
      </c>
      <c r="Q48" s="3">
        <f t="shared" si="0"/>
        <v>0</v>
      </c>
      <c r="R48" s="5" t="s">
        <v>413</v>
      </c>
      <c r="S48" s="5">
        <f>SUM(P2:P134)</f>
        <v>298</v>
      </c>
      <c r="T48" s="5">
        <v>200</v>
      </c>
      <c r="U48" s="5">
        <f t="shared" si="1"/>
        <v>2.0134228187919461</v>
      </c>
      <c r="V48" s="6" t="s">
        <v>479</v>
      </c>
      <c r="W48" s="6" t="s">
        <v>480</v>
      </c>
    </row>
    <row r="49" spans="1:23" ht="78" x14ac:dyDescent="0.35">
      <c r="A49" s="8" t="s">
        <v>353</v>
      </c>
      <c r="B49" s="5" t="s">
        <v>364</v>
      </c>
      <c r="C49" s="8" t="s">
        <v>157</v>
      </c>
      <c r="D49" s="5"/>
      <c r="E49" s="5"/>
      <c r="F49" s="5">
        <v>0</v>
      </c>
      <c r="G49" s="5" t="s">
        <v>22</v>
      </c>
      <c r="H49" s="12" t="s">
        <v>158</v>
      </c>
      <c r="I49" s="8" t="s">
        <v>87</v>
      </c>
      <c r="J49" s="5" t="s">
        <v>47</v>
      </c>
      <c r="K49" s="5" t="s">
        <v>88</v>
      </c>
      <c r="L49" s="5" t="s">
        <v>365</v>
      </c>
      <c r="M49" s="5" t="s">
        <v>159</v>
      </c>
      <c r="N49" s="5"/>
      <c r="O49" s="9">
        <f>IF(N49=5,3,IF(N49=4,3,IF(N49=3,2,IF(N49=2,1,0))))</f>
        <v>0</v>
      </c>
      <c r="P49" s="9">
        <v>1</v>
      </c>
      <c r="Q49" s="3">
        <f t="shared" si="0"/>
        <v>0</v>
      </c>
      <c r="R49" s="5" t="s">
        <v>414</v>
      </c>
      <c r="S49" s="5">
        <f>SUM(P2:P134)</f>
        <v>298</v>
      </c>
      <c r="T49" s="5">
        <v>200</v>
      </c>
      <c r="U49" s="5">
        <f t="shared" si="1"/>
        <v>0.67114093959731547</v>
      </c>
      <c r="V49" s="6" t="s">
        <v>479</v>
      </c>
      <c r="W49" s="6" t="s">
        <v>480</v>
      </c>
    </row>
    <row r="50" spans="1:23" ht="78" x14ac:dyDescent="0.35">
      <c r="A50" s="8" t="s">
        <v>353</v>
      </c>
      <c r="B50" s="5" t="s">
        <v>364</v>
      </c>
      <c r="C50" s="8" t="s">
        <v>160</v>
      </c>
      <c r="D50" s="5"/>
      <c r="E50" s="5"/>
      <c r="F50" s="5">
        <v>0</v>
      </c>
      <c r="G50" s="5" t="s">
        <v>22</v>
      </c>
      <c r="H50" s="12" t="s">
        <v>161</v>
      </c>
      <c r="I50" s="8" t="s">
        <v>162</v>
      </c>
      <c r="J50" s="5" t="s">
        <v>162</v>
      </c>
      <c r="K50" s="5" t="s">
        <v>163</v>
      </c>
      <c r="L50" s="5" t="s">
        <v>164</v>
      </c>
      <c r="M50" s="5"/>
      <c r="N50" s="5"/>
      <c r="O50" s="9">
        <f>IF($N$49=5,3,IF(N50=4,3,IF(N50=3,2,IF(N50=2,1,0))))</f>
        <v>0</v>
      </c>
      <c r="P50" s="9">
        <v>3</v>
      </c>
      <c r="Q50" s="3">
        <f t="shared" si="0"/>
        <v>0</v>
      </c>
      <c r="R50" s="5" t="s">
        <v>413</v>
      </c>
      <c r="S50" s="5">
        <f>SUM(P2:P134)</f>
        <v>298</v>
      </c>
      <c r="T50" s="5">
        <v>200</v>
      </c>
      <c r="U50" s="5">
        <f t="shared" si="1"/>
        <v>2.0134228187919461</v>
      </c>
      <c r="V50" s="6" t="s">
        <v>479</v>
      </c>
      <c r="W50" s="6" t="s">
        <v>480</v>
      </c>
    </row>
    <row r="51" spans="1:23" ht="78" x14ac:dyDescent="0.35">
      <c r="A51" s="8" t="s">
        <v>353</v>
      </c>
      <c r="B51" s="5" t="s">
        <v>364</v>
      </c>
      <c r="C51" s="8" t="s">
        <v>165</v>
      </c>
      <c r="D51" s="5"/>
      <c r="E51" s="5"/>
      <c r="F51" s="5">
        <v>0</v>
      </c>
      <c r="G51" s="5" t="s">
        <v>22</v>
      </c>
      <c r="H51" s="12" t="s">
        <v>166</v>
      </c>
      <c r="I51" s="8" t="s">
        <v>29</v>
      </c>
      <c r="J51" s="5" t="s">
        <v>21</v>
      </c>
      <c r="K51" s="5"/>
      <c r="L51" s="5"/>
      <c r="M51" s="5"/>
      <c r="N51" s="5"/>
      <c r="O51" s="9">
        <f>IF($N$49=5,3,IF(N51=1,3,0))</f>
        <v>0</v>
      </c>
      <c r="P51" s="9">
        <v>2</v>
      </c>
      <c r="Q51" s="3">
        <f t="shared" si="0"/>
        <v>0</v>
      </c>
      <c r="R51" s="5" t="s">
        <v>415</v>
      </c>
      <c r="S51" s="5">
        <f>SUM(P2:P134)</f>
        <v>298</v>
      </c>
      <c r="T51" s="5">
        <v>200</v>
      </c>
      <c r="U51" s="5">
        <f t="shared" si="1"/>
        <v>1.3422818791946309</v>
      </c>
      <c r="V51" s="6" t="s">
        <v>479</v>
      </c>
      <c r="W51" s="6" t="s">
        <v>480</v>
      </c>
    </row>
    <row r="52" spans="1:23" ht="78" x14ac:dyDescent="0.35">
      <c r="A52" s="8" t="s">
        <v>353</v>
      </c>
      <c r="B52" s="5" t="s">
        <v>364</v>
      </c>
      <c r="C52" s="8" t="s">
        <v>167</v>
      </c>
      <c r="D52" s="5"/>
      <c r="E52" s="5"/>
      <c r="F52" s="5">
        <v>0</v>
      </c>
      <c r="G52" s="5" t="s">
        <v>22</v>
      </c>
      <c r="H52" s="12" t="s">
        <v>168</v>
      </c>
      <c r="I52" s="8" t="s">
        <v>23</v>
      </c>
      <c r="J52" s="5" t="s">
        <v>118</v>
      </c>
      <c r="K52" s="5" t="s">
        <v>154</v>
      </c>
      <c r="L52" s="5" t="s">
        <v>26</v>
      </c>
      <c r="M52" s="5"/>
      <c r="N52" s="5"/>
      <c r="O52" s="9">
        <f>IF($N$49=5,3,IF(N52=4,3,IF(N52=3,2,IF(N52=2,1,0))))</f>
        <v>0</v>
      </c>
      <c r="P52" s="9">
        <v>3</v>
      </c>
      <c r="Q52" s="3">
        <f t="shared" si="0"/>
        <v>0</v>
      </c>
      <c r="R52" s="5" t="s">
        <v>413</v>
      </c>
      <c r="S52" s="5">
        <f>SUM(P2:P134)</f>
        <v>298</v>
      </c>
      <c r="T52" s="5">
        <v>200</v>
      </c>
      <c r="U52" s="5">
        <f t="shared" si="1"/>
        <v>2.0134228187919461</v>
      </c>
      <c r="V52" s="6" t="s">
        <v>479</v>
      </c>
      <c r="W52" s="6" t="s">
        <v>480</v>
      </c>
    </row>
    <row r="53" spans="1:23" ht="78" x14ac:dyDescent="0.35">
      <c r="A53" s="8" t="s">
        <v>353</v>
      </c>
      <c r="B53" s="5" t="s">
        <v>364</v>
      </c>
      <c r="C53" s="8" t="s">
        <v>169</v>
      </c>
      <c r="D53" s="5"/>
      <c r="E53" s="5"/>
      <c r="F53" s="5">
        <v>0</v>
      </c>
      <c r="G53" s="5" t="s">
        <v>22</v>
      </c>
      <c r="H53" s="12" t="s">
        <v>170</v>
      </c>
      <c r="I53" s="8" t="s">
        <v>24</v>
      </c>
      <c r="J53" s="5" t="s">
        <v>53</v>
      </c>
      <c r="K53" s="5" t="s">
        <v>154</v>
      </c>
      <c r="L53" s="5" t="s">
        <v>26</v>
      </c>
      <c r="M53" s="5"/>
      <c r="N53" s="5"/>
      <c r="O53" s="9">
        <f>IF(N53=4,3,IF(N53=3,2,IF(N53=2,1,0)))</f>
        <v>0</v>
      </c>
      <c r="P53" s="9">
        <v>3</v>
      </c>
      <c r="Q53" s="3">
        <f t="shared" si="0"/>
        <v>0</v>
      </c>
      <c r="R53" s="5" t="s">
        <v>413</v>
      </c>
      <c r="S53" s="5">
        <f>SUM(P2:P134)</f>
        <v>298</v>
      </c>
      <c r="T53" s="5">
        <v>200</v>
      </c>
      <c r="U53" s="5">
        <f t="shared" si="1"/>
        <v>2.0134228187919461</v>
      </c>
      <c r="V53" s="6" t="s">
        <v>479</v>
      </c>
      <c r="W53" s="6" t="s">
        <v>480</v>
      </c>
    </row>
    <row r="54" spans="1:23" ht="78" x14ac:dyDescent="0.35">
      <c r="A54" s="8" t="s">
        <v>353</v>
      </c>
      <c r="B54" s="5" t="s">
        <v>364</v>
      </c>
      <c r="C54" s="8" t="s">
        <v>171</v>
      </c>
      <c r="D54" s="5"/>
      <c r="E54" s="5"/>
      <c r="F54" s="5">
        <v>0</v>
      </c>
      <c r="G54" s="5" t="s">
        <v>22</v>
      </c>
      <c r="H54" s="12" t="s">
        <v>172</v>
      </c>
      <c r="I54" s="8" t="s">
        <v>51</v>
      </c>
      <c r="J54" s="5" t="s">
        <v>173</v>
      </c>
      <c r="K54" s="5" t="s">
        <v>174</v>
      </c>
      <c r="L54" s="5"/>
      <c r="M54" s="5"/>
      <c r="N54" s="5"/>
      <c r="O54" s="9">
        <f>IF(N54=1,3,IF(N54=2,2,0))</f>
        <v>0</v>
      </c>
      <c r="P54" s="9">
        <v>3</v>
      </c>
      <c r="Q54" s="3">
        <f t="shared" si="0"/>
        <v>0</v>
      </c>
      <c r="R54" s="5" t="s">
        <v>413</v>
      </c>
      <c r="S54" s="5">
        <f>SUM(P2:P134)</f>
        <v>298</v>
      </c>
      <c r="T54" s="5">
        <v>200</v>
      </c>
      <c r="U54" s="5">
        <f t="shared" si="1"/>
        <v>2.0134228187919461</v>
      </c>
      <c r="V54" s="6" t="s">
        <v>479</v>
      </c>
      <c r="W54" s="6" t="s">
        <v>480</v>
      </c>
    </row>
    <row r="55" spans="1:23" ht="78" x14ac:dyDescent="0.35">
      <c r="A55" s="8" t="s">
        <v>353</v>
      </c>
      <c r="B55" s="5" t="s">
        <v>364</v>
      </c>
      <c r="C55" s="8" t="s">
        <v>175</v>
      </c>
      <c r="D55" s="5"/>
      <c r="E55" s="5"/>
      <c r="F55" s="5">
        <v>0</v>
      </c>
      <c r="G55" s="5" t="s">
        <v>22</v>
      </c>
      <c r="H55" s="12" t="s">
        <v>176</v>
      </c>
      <c r="I55" s="8" t="s">
        <v>110</v>
      </c>
      <c r="J55" s="5" t="s">
        <v>47</v>
      </c>
      <c r="K55" s="5" t="s">
        <v>49</v>
      </c>
      <c r="L55" s="5" t="s">
        <v>124</v>
      </c>
      <c r="M55" s="5"/>
      <c r="N55" s="5"/>
      <c r="O55" s="9">
        <f>IF(N55=1,2,IF(N55=2,3,IF(N55=3,1,0)))</f>
        <v>0</v>
      </c>
      <c r="P55" s="9">
        <v>1</v>
      </c>
      <c r="Q55" s="3">
        <f t="shared" si="0"/>
        <v>0</v>
      </c>
      <c r="R55" s="5" t="s">
        <v>414</v>
      </c>
      <c r="S55" s="5">
        <f>SUM(P2:P134)</f>
        <v>298</v>
      </c>
      <c r="T55" s="5">
        <v>200</v>
      </c>
      <c r="U55" s="5">
        <f t="shared" si="1"/>
        <v>0.67114093959731547</v>
      </c>
      <c r="V55" s="6" t="s">
        <v>479</v>
      </c>
      <c r="W55" s="6" t="s">
        <v>480</v>
      </c>
    </row>
    <row r="56" spans="1:23" ht="78" x14ac:dyDescent="0.35">
      <c r="A56" s="8" t="s">
        <v>353</v>
      </c>
      <c r="B56" s="5" t="s">
        <v>364</v>
      </c>
      <c r="C56" s="8" t="s">
        <v>177</v>
      </c>
      <c r="D56" s="5"/>
      <c r="E56" s="5"/>
      <c r="F56" s="5">
        <v>0</v>
      </c>
      <c r="G56" s="5" t="s">
        <v>22</v>
      </c>
      <c r="H56" s="12" t="s">
        <v>178</v>
      </c>
      <c r="I56" s="8">
        <v>0</v>
      </c>
      <c r="J56" s="5" t="s">
        <v>132</v>
      </c>
      <c r="K56" s="5" t="s">
        <v>366</v>
      </c>
      <c r="L56" s="5" t="s">
        <v>159</v>
      </c>
      <c r="M56" s="5"/>
      <c r="N56" s="5"/>
      <c r="O56" s="9">
        <f>IF(N56=4,3,IF(N56=3,3,IF(N56=2,2,0)))</f>
        <v>0</v>
      </c>
      <c r="P56" s="9">
        <v>3</v>
      </c>
      <c r="Q56" s="3">
        <f t="shared" si="0"/>
        <v>0</v>
      </c>
      <c r="R56" s="5" t="s">
        <v>413</v>
      </c>
      <c r="S56" s="5">
        <f>SUM(P2:P134)</f>
        <v>298</v>
      </c>
      <c r="T56" s="5">
        <v>200</v>
      </c>
      <c r="U56" s="5">
        <f t="shared" si="1"/>
        <v>2.0134228187919461</v>
      </c>
      <c r="V56" s="6" t="s">
        <v>479</v>
      </c>
      <c r="W56" s="6" t="s">
        <v>480</v>
      </c>
    </row>
    <row r="57" spans="1:23" ht="65" x14ac:dyDescent="0.35">
      <c r="A57" s="8" t="s">
        <v>353</v>
      </c>
      <c r="B57" s="5" t="s">
        <v>367</v>
      </c>
      <c r="C57" s="8" t="s">
        <v>179</v>
      </c>
      <c r="D57" s="5"/>
      <c r="E57" s="5"/>
      <c r="F57" s="5">
        <v>0</v>
      </c>
      <c r="G57" s="5" t="s">
        <v>22</v>
      </c>
      <c r="H57" s="12" t="s">
        <v>180</v>
      </c>
      <c r="I57" s="8" t="s">
        <v>23</v>
      </c>
      <c r="J57" s="5" t="s">
        <v>73</v>
      </c>
      <c r="K57" s="5" t="s">
        <v>53</v>
      </c>
      <c r="L57" s="5" t="s">
        <v>26</v>
      </c>
      <c r="M57" s="5"/>
      <c r="N57" s="5"/>
      <c r="O57" s="9">
        <f>IF(N57=4,3,IF(N57=3,2,IF(N57=2,1,0)))</f>
        <v>0</v>
      </c>
      <c r="P57" s="9">
        <v>3</v>
      </c>
      <c r="Q57" s="3">
        <f t="shared" si="0"/>
        <v>0</v>
      </c>
      <c r="R57" s="5" t="s">
        <v>413</v>
      </c>
      <c r="S57" s="5">
        <f>SUM(P2:P134)</f>
        <v>298</v>
      </c>
      <c r="T57" s="5">
        <v>200</v>
      </c>
      <c r="U57" s="5">
        <f t="shared" si="1"/>
        <v>2.0134228187919461</v>
      </c>
      <c r="V57" s="6" t="s">
        <v>481</v>
      </c>
      <c r="W57" s="6" t="s">
        <v>482</v>
      </c>
    </row>
    <row r="58" spans="1:23" ht="65" x14ac:dyDescent="0.35">
      <c r="A58" s="8" t="s">
        <v>353</v>
      </c>
      <c r="B58" s="5" t="s">
        <v>367</v>
      </c>
      <c r="C58" s="8" t="s">
        <v>181</v>
      </c>
      <c r="D58" s="5"/>
      <c r="E58" s="5"/>
      <c r="F58" s="5">
        <v>0</v>
      </c>
      <c r="G58" s="5" t="s">
        <v>22</v>
      </c>
      <c r="H58" s="12" t="s">
        <v>182</v>
      </c>
      <c r="I58" s="8" t="s">
        <v>47</v>
      </c>
      <c r="J58" s="5" t="s">
        <v>110</v>
      </c>
      <c r="K58" s="5" t="s">
        <v>124</v>
      </c>
      <c r="L58" s="5"/>
      <c r="M58" s="5"/>
      <c r="N58" s="5"/>
      <c r="O58" s="9">
        <f>IF(N58=1,1,IF(N58=2,2,IF(N58=3,3,0)))</f>
        <v>0</v>
      </c>
      <c r="P58" s="9">
        <v>2</v>
      </c>
      <c r="Q58" s="3">
        <f t="shared" si="0"/>
        <v>0</v>
      </c>
      <c r="R58" s="5" t="s">
        <v>415</v>
      </c>
      <c r="S58" s="5">
        <f>SUM(P2:P134)</f>
        <v>298</v>
      </c>
      <c r="T58" s="5">
        <v>200</v>
      </c>
      <c r="U58" s="5">
        <f t="shared" si="1"/>
        <v>1.3422818791946309</v>
      </c>
      <c r="V58" s="6" t="s">
        <v>481</v>
      </c>
      <c r="W58" s="6" t="s">
        <v>482</v>
      </c>
    </row>
    <row r="59" spans="1:23" ht="65" x14ac:dyDescent="0.35">
      <c r="A59" s="8" t="s">
        <v>353</v>
      </c>
      <c r="B59" s="5" t="s">
        <v>367</v>
      </c>
      <c r="C59" s="8" t="s">
        <v>183</v>
      </c>
      <c r="D59" s="5"/>
      <c r="E59" s="5"/>
      <c r="F59" s="5">
        <v>0</v>
      </c>
      <c r="G59" s="5" t="s">
        <v>22</v>
      </c>
      <c r="H59" s="12" t="s">
        <v>184</v>
      </c>
      <c r="I59" s="8" t="s">
        <v>185</v>
      </c>
      <c r="J59" s="5" t="s">
        <v>368</v>
      </c>
      <c r="K59" s="5" t="s">
        <v>369</v>
      </c>
      <c r="L59" s="5" t="s">
        <v>186</v>
      </c>
      <c r="M59" s="5"/>
      <c r="N59" s="5"/>
      <c r="O59" s="9">
        <f>IF(N59=4,3,IF(N59=3,2,IF(N59=2,1,0)))</f>
        <v>0</v>
      </c>
      <c r="P59" s="9">
        <v>3</v>
      </c>
      <c r="Q59" s="3">
        <f t="shared" si="0"/>
        <v>0</v>
      </c>
      <c r="R59" s="5" t="s">
        <v>413</v>
      </c>
      <c r="S59" s="5">
        <f>SUM(P2:P134)</f>
        <v>298</v>
      </c>
      <c r="T59" s="5">
        <v>200</v>
      </c>
      <c r="U59" s="5">
        <f t="shared" si="1"/>
        <v>2.0134228187919461</v>
      </c>
      <c r="V59" s="6" t="s">
        <v>481</v>
      </c>
      <c r="W59" s="6" t="s">
        <v>482</v>
      </c>
    </row>
    <row r="60" spans="1:23" ht="65" x14ac:dyDescent="0.35">
      <c r="A60" s="8" t="s">
        <v>353</v>
      </c>
      <c r="B60" s="5" t="s">
        <v>367</v>
      </c>
      <c r="C60" s="8" t="s">
        <v>187</v>
      </c>
      <c r="D60" s="5"/>
      <c r="E60" s="5"/>
      <c r="F60" s="5">
        <v>0</v>
      </c>
      <c r="G60" s="5" t="s">
        <v>22</v>
      </c>
      <c r="H60" s="12" t="s">
        <v>188</v>
      </c>
      <c r="I60" s="8" t="s">
        <v>356</v>
      </c>
      <c r="J60" s="5" t="s">
        <v>357</v>
      </c>
      <c r="K60" s="5" t="s">
        <v>358</v>
      </c>
      <c r="L60" s="5" t="s">
        <v>359</v>
      </c>
      <c r="M60" s="5"/>
      <c r="N60" s="5"/>
      <c r="O60" s="9">
        <f>IF(N60=1,3,IF(N60=2,2,IF(N60=3,1,0)))</f>
        <v>0</v>
      </c>
      <c r="P60" s="9">
        <v>1</v>
      </c>
      <c r="Q60" s="3">
        <f t="shared" si="0"/>
        <v>0</v>
      </c>
      <c r="R60" s="5" t="s">
        <v>414</v>
      </c>
      <c r="S60" s="5">
        <f>SUM(P2:P134)</f>
        <v>298</v>
      </c>
      <c r="T60" s="5">
        <v>200</v>
      </c>
      <c r="U60" s="5">
        <f t="shared" si="1"/>
        <v>0.67114093959731547</v>
      </c>
      <c r="V60" s="6" t="s">
        <v>481</v>
      </c>
      <c r="W60" s="6" t="s">
        <v>482</v>
      </c>
    </row>
    <row r="61" spans="1:23" ht="65" x14ac:dyDescent="0.35">
      <c r="A61" s="8" t="s">
        <v>353</v>
      </c>
      <c r="B61" s="5" t="s">
        <v>367</v>
      </c>
      <c r="C61" s="8" t="s">
        <v>189</v>
      </c>
      <c r="D61" s="5"/>
      <c r="E61" s="5"/>
      <c r="F61" s="5">
        <v>0</v>
      </c>
      <c r="G61" s="5" t="s">
        <v>22</v>
      </c>
      <c r="H61" s="12" t="s">
        <v>190</v>
      </c>
      <c r="I61" s="8" t="s">
        <v>23</v>
      </c>
      <c r="J61" s="5" t="s">
        <v>73</v>
      </c>
      <c r="K61" s="5" t="s">
        <v>53</v>
      </c>
      <c r="L61" s="5"/>
      <c r="M61" s="5"/>
      <c r="N61" s="5"/>
      <c r="O61" s="9">
        <f>IF(N61=3,3,IF(N61=2,2,0))</f>
        <v>0</v>
      </c>
      <c r="P61" s="9">
        <v>3</v>
      </c>
      <c r="Q61" s="3">
        <f t="shared" si="0"/>
        <v>0</v>
      </c>
      <c r="R61" s="5" t="s">
        <v>413</v>
      </c>
      <c r="S61" s="5">
        <f>SUM(P2:P134)</f>
        <v>298</v>
      </c>
      <c r="T61" s="5">
        <v>200</v>
      </c>
      <c r="U61" s="5">
        <f t="shared" si="1"/>
        <v>2.0134228187919461</v>
      </c>
      <c r="V61" s="6" t="s">
        <v>481</v>
      </c>
      <c r="W61" s="6" t="s">
        <v>482</v>
      </c>
    </row>
    <row r="62" spans="1:23" ht="65" x14ac:dyDescent="0.35">
      <c r="A62" s="8" t="s">
        <v>353</v>
      </c>
      <c r="B62" s="5" t="s">
        <v>367</v>
      </c>
      <c r="C62" s="8" t="s">
        <v>191</v>
      </c>
      <c r="D62" s="5"/>
      <c r="E62" s="5"/>
      <c r="F62" s="5">
        <v>0</v>
      </c>
      <c r="G62" s="5" t="s">
        <v>22</v>
      </c>
      <c r="H62" s="12" t="s">
        <v>192</v>
      </c>
      <c r="I62" s="8" t="s">
        <v>370</v>
      </c>
      <c r="J62" s="5" t="s">
        <v>371</v>
      </c>
      <c r="K62" s="5" t="s">
        <v>372</v>
      </c>
      <c r="L62" s="5" t="s">
        <v>359</v>
      </c>
      <c r="M62" s="5"/>
      <c r="N62" s="5"/>
      <c r="O62" s="9">
        <f>IF(N62=1,3,IF(N62=2,2,IF(N62=3,1,0)))</f>
        <v>0</v>
      </c>
      <c r="P62" s="9">
        <v>2</v>
      </c>
      <c r="Q62" s="3">
        <f t="shared" si="0"/>
        <v>0</v>
      </c>
      <c r="R62" s="5" t="s">
        <v>415</v>
      </c>
      <c r="S62" s="5">
        <f>SUM(P2:P134)</f>
        <v>298</v>
      </c>
      <c r="T62" s="5">
        <v>200</v>
      </c>
      <c r="U62" s="5">
        <f t="shared" si="1"/>
        <v>1.3422818791946309</v>
      </c>
      <c r="V62" s="6" t="s">
        <v>481</v>
      </c>
      <c r="W62" s="6" t="s">
        <v>482</v>
      </c>
    </row>
    <row r="63" spans="1:23" ht="104" x14ac:dyDescent="0.35">
      <c r="A63" s="8" t="s">
        <v>353</v>
      </c>
      <c r="B63" s="5" t="s">
        <v>373</v>
      </c>
      <c r="C63" s="8" t="s">
        <v>193</v>
      </c>
      <c r="D63" s="5"/>
      <c r="E63" s="5"/>
      <c r="F63" s="5">
        <v>0</v>
      </c>
      <c r="G63" s="5" t="s">
        <v>22</v>
      </c>
      <c r="H63" s="6" t="s">
        <v>194</v>
      </c>
      <c r="I63" s="5" t="s">
        <v>23</v>
      </c>
      <c r="J63" s="5" t="s">
        <v>73</v>
      </c>
      <c r="K63" s="5" t="s">
        <v>53</v>
      </c>
      <c r="L63" s="5" t="s">
        <v>26</v>
      </c>
      <c r="M63" s="5" t="s">
        <v>159</v>
      </c>
      <c r="N63" s="5"/>
      <c r="O63" s="9">
        <f>IF(N63=5,3,IF(N63=4,3,IF(N63=3,2,IF(N63=2,1,0))))</f>
        <v>0</v>
      </c>
      <c r="P63" s="9">
        <v>3</v>
      </c>
      <c r="Q63" s="3">
        <f t="shared" si="0"/>
        <v>0</v>
      </c>
      <c r="R63" s="5" t="s">
        <v>413</v>
      </c>
      <c r="S63" s="5">
        <f>SUM(P2:P134)</f>
        <v>298</v>
      </c>
      <c r="T63" s="5">
        <v>200</v>
      </c>
      <c r="U63" s="5">
        <f t="shared" si="1"/>
        <v>2.0134228187919461</v>
      </c>
      <c r="V63" s="6" t="s">
        <v>483</v>
      </c>
      <c r="W63" s="6" t="s">
        <v>484</v>
      </c>
    </row>
    <row r="64" spans="1:23" ht="104" x14ac:dyDescent="0.35">
      <c r="A64" s="8" t="s">
        <v>353</v>
      </c>
      <c r="B64" s="5" t="s">
        <v>373</v>
      </c>
      <c r="C64" s="8" t="s">
        <v>195</v>
      </c>
      <c r="D64" s="5"/>
      <c r="E64" s="5"/>
      <c r="F64" s="5">
        <v>0</v>
      </c>
      <c r="G64" s="5" t="s">
        <v>22</v>
      </c>
      <c r="H64" s="6" t="s">
        <v>196</v>
      </c>
      <c r="I64" s="5" t="s">
        <v>29</v>
      </c>
      <c r="J64" s="5" t="s">
        <v>21</v>
      </c>
      <c r="K64" s="5"/>
      <c r="L64" s="5"/>
      <c r="M64" s="5"/>
      <c r="N64" s="5"/>
      <c r="O64" s="9">
        <f>IF($N$63=5,3,IF(N64=1,3,0))</f>
        <v>0</v>
      </c>
      <c r="P64" s="9">
        <v>1</v>
      </c>
      <c r="Q64" s="3">
        <f t="shared" si="0"/>
        <v>0</v>
      </c>
      <c r="R64" s="5" t="s">
        <v>414</v>
      </c>
      <c r="S64" s="5">
        <f>SUM(P2:P134)</f>
        <v>298</v>
      </c>
      <c r="T64" s="5">
        <v>200</v>
      </c>
      <c r="U64" s="5">
        <f t="shared" si="1"/>
        <v>0.67114093959731547</v>
      </c>
      <c r="V64" s="6" t="s">
        <v>483</v>
      </c>
      <c r="W64" s="6" t="s">
        <v>484</v>
      </c>
    </row>
    <row r="65" spans="1:23" ht="104" x14ac:dyDescent="0.35">
      <c r="A65" s="8" t="s">
        <v>353</v>
      </c>
      <c r="B65" s="5" t="s">
        <v>373</v>
      </c>
      <c r="C65" s="8" t="s">
        <v>197</v>
      </c>
      <c r="D65" s="5"/>
      <c r="E65" s="5"/>
      <c r="F65" s="5">
        <v>0</v>
      </c>
      <c r="G65" s="5" t="s">
        <v>22</v>
      </c>
      <c r="H65" s="6" t="s">
        <v>198</v>
      </c>
      <c r="I65" s="5" t="s">
        <v>29</v>
      </c>
      <c r="J65" s="5" t="s">
        <v>21</v>
      </c>
      <c r="K65" s="5"/>
      <c r="L65" s="5"/>
      <c r="M65" s="5"/>
      <c r="N65" s="5"/>
      <c r="O65" s="9">
        <f>IF($N$63=5,3,IF(N65=1,3,0))</f>
        <v>0</v>
      </c>
      <c r="P65" s="9">
        <v>2</v>
      </c>
      <c r="Q65" s="3">
        <f t="shared" si="0"/>
        <v>0</v>
      </c>
      <c r="R65" s="5" t="s">
        <v>415</v>
      </c>
      <c r="S65" s="5">
        <f>SUM(P2:P134)</f>
        <v>298</v>
      </c>
      <c r="T65" s="5">
        <v>200</v>
      </c>
      <c r="U65" s="5">
        <f t="shared" si="1"/>
        <v>1.3422818791946309</v>
      </c>
      <c r="V65" s="6" t="s">
        <v>483</v>
      </c>
      <c r="W65" s="6" t="s">
        <v>484</v>
      </c>
    </row>
    <row r="66" spans="1:23" ht="104" x14ac:dyDescent="0.35">
      <c r="A66" s="8" t="s">
        <v>353</v>
      </c>
      <c r="B66" s="5" t="s">
        <v>373</v>
      </c>
      <c r="C66" s="8" t="s">
        <v>199</v>
      </c>
      <c r="D66" s="5"/>
      <c r="E66" s="5"/>
      <c r="F66" s="5">
        <v>0</v>
      </c>
      <c r="G66" s="5" t="s">
        <v>22</v>
      </c>
      <c r="H66" s="6" t="s">
        <v>200</v>
      </c>
      <c r="I66" s="5" t="s">
        <v>29</v>
      </c>
      <c r="J66" s="5" t="s">
        <v>21</v>
      </c>
      <c r="K66" s="5"/>
      <c r="L66" s="5"/>
      <c r="M66" s="5"/>
      <c r="N66" s="5"/>
      <c r="O66" s="9">
        <f>IF($N$63=5,3,IF(N66=1,3,0))</f>
        <v>0</v>
      </c>
      <c r="P66" s="9">
        <v>1</v>
      </c>
      <c r="Q66" s="3">
        <f t="shared" si="0"/>
        <v>0</v>
      </c>
      <c r="R66" s="5" t="s">
        <v>414</v>
      </c>
      <c r="S66" s="5">
        <f>SUM(P2:P134)</f>
        <v>298</v>
      </c>
      <c r="T66" s="5">
        <v>200</v>
      </c>
      <c r="U66" s="5">
        <f t="shared" si="1"/>
        <v>0.67114093959731547</v>
      </c>
      <c r="V66" s="6" t="s">
        <v>483</v>
      </c>
      <c r="W66" s="6" t="s">
        <v>484</v>
      </c>
    </row>
    <row r="67" spans="1:23" ht="104" x14ac:dyDescent="0.35">
      <c r="A67" s="8" t="s">
        <v>353</v>
      </c>
      <c r="B67" s="5" t="s">
        <v>373</v>
      </c>
      <c r="C67" s="8" t="s">
        <v>201</v>
      </c>
      <c r="D67" s="5"/>
      <c r="E67" s="5"/>
      <c r="F67" s="5">
        <v>0</v>
      </c>
      <c r="G67" s="5" t="s">
        <v>22</v>
      </c>
      <c r="H67" s="6" t="s">
        <v>202</v>
      </c>
      <c r="I67" s="5" t="s">
        <v>374</v>
      </c>
      <c r="J67" s="5">
        <v>2</v>
      </c>
      <c r="K67" s="5">
        <v>3</v>
      </c>
      <c r="L67" s="5" t="s">
        <v>52</v>
      </c>
      <c r="M67" s="5"/>
      <c r="N67" s="5"/>
      <c r="O67" s="9">
        <f>IF($N$63=5,3,IF(N67=1,3,IF(N67=2,2,IF(N67=3,1,0))))</f>
        <v>0</v>
      </c>
      <c r="P67" s="9">
        <v>3</v>
      </c>
      <c r="Q67" s="3">
        <f t="shared" ref="Q67:Q130" si="2">O67*P67/(3*S67)*T67</f>
        <v>0</v>
      </c>
      <c r="R67" s="5" t="s">
        <v>413</v>
      </c>
      <c r="S67" s="5">
        <f>SUM(P2:P134)</f>
        <v>298</v>
      </c>
      <c r="T67" s="5">
        <v>200</v>
      </c>
      <c r="U67" s="5">
        <f t="shared" ref="U67:U130" si="3">3*P67/(3*S67)*T67</f>
        <v>2.0134228187919461</v>
      </c>
      <c r="V67" s="6" t="s">
        <v>483</v>
      </c>
      <c r="W67" s="6" t="s">
        <v>484</v>
      </c>
    </row>
    <row r="68" spans="1:23" ht="104" x14ac:dyDescent="0.35">
      <c r="A68" s="8" t="s">
        <v>353</v>
      </c>
      <c r="B68" s="5" t="s">
        <v>373</v>
      </c>
      <c r="C68" s="8" t="s">
        <v>203</v>
      </c>
      <c r="D68" s="5"/>
      <c r="E68" s="5"/>
      <c r="F68" s="5">
        <v>0</v>
      </c>
      <c r="G68" s="5" t="s">
        <v>22</v>
      </c>
      <c r="H68" s="6" t="s">
        <v>204</v>
      </c>
      <c r="I68" s="5" t="s">
        <v>23</v>
      </c>
      <c r="J68" s="5" t="s">
        <v>73</v>
      </c>
      <c r="K68" s="5" t="s">
        <v>53</v>
      </c>
      <c r="L68" s="5" t="s">
        <v>26</v>
      </c>
      <c r="M68" s="5"/>
      <c r="N68" s="5"/>
      <c r="O68" s="9">
        <f>IF($N$63=5,3,IF(N68=4,3,IF(N68=3,2,IF(N68=2,1,0))))</f>
        <v>0</v>
      </c>
      <c r="P68" s="9">
        <v>3</v>
      </c>
      <c r="Q68" s="3">
        <f t="shared" si="2"/>
        <v>0</v>
      </c>
      <c r="R68" s="5" t="s">
        <v>413</v>
      </c>
      <c r="S68" s="5">
        <f>SUM(P2:P134)</f>
        <v>298</v>
      </c>
      <c r="T68" s="5">
        <v>200</v>
      </c>
      <c r="U68" s="5">
        <f t="shared" si="3"/>
        <v>2.0134228187919461</v>
      </c>
      <c r="V68" s="6" t="s">
        <v>483</v>
      </c>
      <c r="W68" s="6" t="s">
        <v>484</v>
      </c>
    </row>
    <row r="69" spans="1:23" ht="104" x14ac:dyDescent="0.35">
      <c r="A69" s="8" t="s">
        <v>353</v>
      </c>
      <c r="B69" s="5" t="s">
        <v>373</v>
      </c>
      <c r="C69" s="8" t="s">
        <v>205</v>
      </c>
      <c r="D69" s="5"/>
      <c r="E69" s="5"/>
      <c r="F69" s="5">
        <v>0</v>
      </c>
      <c r="G69" s="5" t="s">
        <v>22</v>
      </c>
      <c r="H69" s="6" t="s">
        <v>206</v>
      </c>
      <c r="I69" s="5" t="s">
        <v>207</v>
      </c>
      <c r="J69" s="5" t="s">
        <v>128</v>
      </c>
      <c r="K69" s="5" t="s">
        <v>127</v>
      </c>
      <c r="L69" s="5" t="s">
        <v>70</v>
      </c>
      <c r="M69" s="5"/>
      <c r="N69" s="5"/>
      <c r="O69" s="9">
        <f>IF($N$63=5,3,IF(N69=4,3,IF(N69=3,2,IF(N69=2,1,0))))</f>
        <v>0</v>
      </c>
      <c r="P69" s="9">
        <v>3</v>
      </c>
      <c r="Q69" s="3">
        <f t="shared" si="2"/>
        <v>0</v>
      </c>
      <c r="R69" s="5" t="s">
        <v>413</v>
      </c>
      <c r="S69" s="5">
        <f>SUM(P2:P134)</f>
        <v>298</v>
      </c>
      <c r="T69" s="5">
        <v>200</v>
      </c>
      <c r="U69" s="5">
        <f t="shared" si="3"/>
        <v>2.0134228187919461</v>
      </c>
      <c r="V69" s="6" t="s">
        <v>483</v>
      </c>
      <c r="W69" s="6" t="s">
        <v>484</v>
      </c>
    </row>
    <row r="70" spans="1:23" ht="91" x14ac:dyDescent="0.35">
      <c r="A70" s="8" t="s">
        <v>353</v>
      </c>
      <c r="B70" s="5" t="s">
        <v>375</v>
      </c>
      <c r="C70" s="8" t="s">
        <v>208</v>
      </c>
      <c r="D70" s="5"/>
      <c r="E70" s="5"/>
      <c r="F70" s="5">
        <v>0</v>
      </c>
      <c r="G70" s="5" t="s">
        <v>46</v>
      </c>
      <c r="H70" s="12" t="s">
        <v>209</v>
      </c>
      <c r="I70" s="8"/>
      <c r="J70" s="5"/>
      <c r="K70" s="5"/>
      <c r="L70" s="5"/>
      <c r="M70" s="5"/>
      <c r="N70" s="5"/>
      <c r="O70" s="9">
        <v>0</v>
      </c>
      <c r="P70" s="9"/>
      <c r="Q70" s="3"/>
      <c r="R70" s="5"/>
      <c r="S70" s="5">
        <f>SUM(P2:P134)</f>
        <v>298</v>
      </c>
      <c r="T70" s="5">
        <v>200</v>
      </c>
      <c r="U70" s="5"/>
      <c r="V70" s="6" t="s">
        <v>485</v>
      </c>
      <c r="W70" s="6" t="s">
        <v>486</v>
      </c>
    </row>
    <row r="71" spans="1:23" ht="91" x14ac:dyDescent="0.35">
      <c r="A71" s="8" t="s">
        <v>353</v>
      </c>
      <c r="B71" s="5" t="s">
        <v>375</v>
      </c>
      <c r="C71" s="8" t="s">
        <v>210</v>
      </c>
      <c r="D71" s="5"/>
      <c r="E71" s="8" t="s">
        <v>208</v>
      </c>
      <c r="F71" s="8">
        <v>1</v>
      </c>
      <c r="G71" s="5" t="s">
        <v>22</v>
      </c>
      <c r="H71" s="12" t="s">
        <v>211</v>
      </c>
      <c r="I71" s="14" t="s">
        <v>118</v>
      </c>
      <c r="J71" s="14" t="s">
        <v>74</v>
      </c>
      <c r="K71" s="14" t="s">
        <v>68</v>
      </c>
      <c r="L71" s="14" t="s">
        <v>212</v>
      </c>
      <c r="M71" s="5"/>
      <c r="N71" s="5"/>
      <c r="O71" s="9">
        <f>IF(N71=0,0,IF(N71=4,3,IF(N71=3,2,IF(N71=2,1,IF(N71=1,0,3)))))</f>
        <v>0</v>
      </c>
      <c r="P71" s="9">
        <v>3</v>
      </c>
      <c r="Q71" s="3">
        <f t="shared" si="2"/>
        <v>0</v>
      </c>
      <c r="R71" s="5" t="s">
        <v>413</v>
      </c>
      <c r="S71" s="5">
        <f>SUM(P2:P134)</f>
        <v>298</v>
      </c>
      <c r="T71" s="5">
        <v>200</v>
      </c>
      <c r="U71" s="5">
        <f t="shared" si="3"/>
        <v>2.0134228187919461</v>
      </c>
      <c r="V71" s="6" t="s">
        <v>485</v>
      </c>
      <c r="W71" s="6"/>
    </row>
    <row r="72" spans="1:23" ht="91" x14ac:dyDescent="0.35">
      <c r="A72" s="8" t="s">
        <v>353</v>
      </c>
      <c r="B72" s="5" t="s">
        <v>375</v>
      </c>
      <c r="C72" s="8" t="s">
        <v>213</v>
      </c>
      <c r="D72" s="5"/>
      <c r="E72" s="8" t="s">
        <v>208</v>
      </c>
      <c r="F72" s="8">
        <v>1</v>
      </c>
      <c r="G72" s="5" t="s">
        <v>22</v>
      </c>
      <c r="H72" s="12" t="s">
        <v>214</v>
      </c>
      <c r="I72" s="14" t="s">
        <v>377</v>
      </c>
      <c r="J72" s="14" t="s">
        <v>378</v>
      </c>
      <c r="K72" s="14" t="s">
        <v>379</v>
      </c>
      <c r="L72" s="14" t="s">
        <v>380</v>
      </c>
      <c r="M72" s="14"/>
      <c r="N72" s="5"/>
      <c r="O72" s="9">
        <f t="shared" ref="O72:O77" si="4">IF(N72=0,0,IF(N72=4,3,IF(N72=3,2,IF(N72=2,1,IF(N72=1,0,3)))))</f>
        <v>0</v>
      </c>
      <c r="P72" s="9">
        <v>3</v>
      </c>
      <c r="Q72" s="3">
        <f t="shared" si="2"/>
        <v>0</v>
      </c>
      <c r="R72" s="5" t="s">
        <v>413</v>
      </c>
      <c r="S72" s="5">
        <f>SUM(P2:P134)</f>
        <v>298</v>
      </c>
      <c r="T72" s="5">
        <v>200</v>
      </c>
      <c r="U72" s="5">
        <f t="shared" si="3"/>
        <v>2.0134228187919461</v>
      </c>
      <c r="V72" s="6" t="s">
        <v>485</v>
      </c>
      <c r="W72" s="6"/>
    </row>
    <row r="73" spans="1:23" ht="91" x14ac:dyDescent="0.35">
      <c r="A73" s="8" t="s">
        <v>353</v>
      </c>
      <c r="B73" s="5" t="s">
        <v>375</v>
      </c>
      <c r="C73" s="8" t="s">
        <v>215</v>
      </c>
      <c r="D73" s="5"/>
      <c r="E73" s="8" t="s">
        <v>208</v>
      </c>
      <c r="F73" s="8">
        <v>1</v>
      </c>
      <c r="G73" s="5" t="s">
        <v>22</v>
      </c>
      <c r="H73" s="12" t="s">
        <v>216</v>
      </c>
      <c r="I73" s="14" t="s">
        <v>377</v>
      </c>
      <c r="J73" s="14" t="s">
        <v>378</v>
      </c>
      <c r="K73" s="14" t="s">
        <v>379</v>
      </c>
      <c r="L73" s="14" t="s">
        <v>380</v>
      </c>
      <c r="M73" s="14"/>
      <c r="N73" s="5"/>
      <c r="O73" s="9">
        <f t="shared" si="4"/>
        <v>0</v>
      </c>
      <c r="P73" s="9">
        <v>3</v>
      </c>
      <c r="Q73" s="3">
        <f t="shared" si="2"/>
        <v>0</v>
      </c>
      <c r="R73" s="5" t="s">
        <v>413</v>
      </c>
      <c r="S73" s="5">
        <f>SUM(P2:P134)</f>
        <v>298</v>
      </c>
      <c r="T73" s="5">
        <v>200</v>
      </c>
      <c r="U73" s="5">
        <f t="shared" si="3"/>
        <v>2.0134228187919461</v>
      </c>
      <c r="V73" s="6" t="s">
        <v>485</v>
      </c>
      <c r="W73" s="6"/>
    </row>
    <row r="74" spans="1:23" ht="91" x14ac:dyDescent="0.35">
      <c r="A74" s="8" t="s">
        <v>353</v>
      </c>
      <c r="B74" s="5" t="s">
        <v>375</v>
      </c>
      <c r="C74" s="8" t="s">
        <v>217</v>
      </c>
      <c r="D74" s="5"/>
      <c r="E74" s="8" t="s">
        <v>208</v>
      </c>
      <c r="F74" s="8">
        <v>1</v>
      </c>
      <c r="G74" s="5" t="s">
        <v>22</v>
      </c>
      <c r="H74" s="12" t="s">
        <v>218</v>
      </c>
      <c r="I74" s="14" t="s">
        <v>377</v>
      </c>
      <c r="J74" s="14" t="s">
        <v>378</v>
      </c>
      <c r="K74" s="14" t="s">
        <v>379</v>
      </c>
      <c r="L74" s="14" t="s">
        <v>380</v>
      </c>
      <c r="M74" s="14"/>
      <c r="N74" s="5"/>
      <c r="O74" s="9">
        <f t="shared" si="4"/>
        <v>0</v>
      </c>
      <c r="P74" s="9">
        <v>3</v>
      </c>
      <c r="Q74" s="3">
        <f t="shared" si="2"/>
        <v>0</v>
      </c>
      <c r="R74" s="5" t="s">
        <v>413</v>
      </c>
      <c r="S74" s="5">
        <f>SUM(P2:P134)</f>
        <v>298</v>
      </c>
      <c r="T74" s="5">
        <v>200</v>
      </c>
      <c r="U74" s="5">
        <f t="shared" si="3"/>
        <v>2.0134228187919461</v>
      </c>
      <c r="V74" s="6" t="s">
        <v>485</v>
      </c>
      <c r="W74" s="6"/>
    </row>
    <row r="75" spans="1:23" ht="91" x14ac:dyDescent="0.35">
      <c r="A75" s="8" t="s">
        <v>353</v>
      </c>
      <c r="B75" s="5" t="s">
        <v>375</v>
      </c>
      <c r="C75" s="8" t="s">
        <v>219</v>
      </c>
      <c r="D75" s="5"/>
      <c r="E75" s="8" t="s">
        <v>208</v>
      </c>
      <c r="F75" s="8">
        <v>1</v>
      </c>
      <c r="G75" s="5" t="s">
        <v>22</v>
      </c>
      <c r="H75" s="12" t="s">
        <v>220</v>
      </c>
      <c r="I75" s="14" t="s">
        <v>377</v>
      </c>
      <c r="J75" s="14" t="s">
        <v>378</v>
      </c>
      <c r="K75" s="14" t="s">
        <v>379</v>
      </c>
      <c r="L75" s="14" t="s">
        <v>380</v>
      </c>
      <c r="M75" s="14"/>
      <c r="N75" s="5"/>
      <c r="O75" s="9">
        <f t="shared" si="4"/>
        <v>0</v>
      </c>
      <c r="P75" s="9">
        <v>3</v>
      </c>
      <c r="Q75" s="3">
        <f t="shared" si="2"/>
        <v>0</v>
      </c>
      <c r="R75" s="5" t="s">
        <v>413</v>
      </c>
      <c r="S75" s="5">
        <f>SUM(P2:P134)</f>
        <v>298</v>
      </c>
      <c r="T75" s="5">
        <v>200</v>
      </c>
      <c r="U75" s="5">
        <f t="shared" si="3"/>
        <v>2.0134228187919461</v>
      </c>
      <c r="V75" s="6" t="s">
        <v>485</v>
      </c>
      <c r="W75" s="6"/>
    </row>
    <row r="76" spans="1:23" ht="91" x14ac:dyDescent="0.35">
      <c r="A76" s="8" t="s">
        <v>353</v>
      </c>
      <c r="B76" s="5" t="s">
        <v>375</v>
      </c>
      <c r="C76" s="8" t="s">
        <v>221</v>
      </c>
      <c r="D76" s="5"/>
      <c r="E76" s="8" t="s">
        <v>208</v>
      </c>
      <c r="F76" s="8">
        <v>1</v>
      </c>
      <c r="G76" s="5" t="s">
        <v>22</v>
      </c>
      <c r="H76" s="12" t="s">
        <v>222</v>
      </c>
      <c r="I76" s="14" t="s">
        <v>377</v>
      </c>
      <c r="J76" s="14" t="s">
        <v>378</v>
      </c>
      <c r="K76" s="14" t="s">
        <v>379</v>
      </c>
      <c r="L76" s="14" t="s">
        <v>380</v>
      </c>
      <c r="M76" s="14"/>
      <c r="N76" s="5"/>
      <c r="O76" s="9">
        <f t="shared" si="4"/>
        <v>0</v>
      </c>
      <c r="P76" s="9">
        <v>3</v>
      </c>
      <c r="Q76" s="3">
        <f t="shared" si="2"/>
        <v>0</v>
      </c>
      <c r="R76" s="5" t="s">
        <v>413</v>
      </c>
      <c r="S76" s="5">
        <f>SUM(P2:P134)</f>
        <v>298</v>
      </c>
      <c r="T76" s="5">
        <v>200</v>
      </c>
      <c r="U76" s="5">
        <f t="shared" si="3"/>
        <v>2.0134228187919461</v>
      </c>
      <c r="V76" s="6" t="s">
        <v>485</v>
      </c>
      <c r="W76" s="6"/>
    </row>
    <row r="77" spans="1:23" ht="91" x14ac:dyDescent="0.35">
      <c r="A77" s="8" t="s">
        <v>353</v>
      </c>
      <c r="B77" s="5" t="s">
        <v>375</v>
      </c>
      <c r="C77" s="8" t="s">
        <v>223</v>
      </c>
      <c r="D77" s="5"/>
      <c r="E77" s="8" t="s">
        <v>208</v>
      </c>
      <c r="F77" s="8">
        <v>1</v>
      </c>
      <c r="G77" s="5" t="s">
        <v>22</v>
      </c>
      <c r="H77" s="12" t="s">
        <v>224</v>
      </c>
      <c r="I77" s="14" t="s">
        <v>377</v>
      </c>
      <c r="J77" s="14" t="s">
        <v>378</v>
      </c>
      <c r="K77" s="14" t="s">
        <v>379</v>
      </c>
      <c r="L77" s="14" t="s">
        <v>380</v>
      </c>
      <c r="M77" s="5"/>
      <c r="N77" s="5"/>
      <c r="O77" s="9">
        <f t="shared" si="4"/>
        <v>0</v>
      </c>
      <c r="P77" s="9">
        <v>3</v>
      </c>
      <c r="Q77" s="3">
        <f t="shared" si="2"/>
        <v>0</v>
      </c>
      <c r="R77" s="5" t="s">
        <v>413</v>
      </c>
      <c r="S77" s="5">
        <f>SUM(P2:P134)</f>
        <v>298</v>
      </c>
      <c r="T77" s="5">
        <v>200</v>
      </c>
      <c r="U77" s="5">
        <f t="shared" si="3"/>
        <v>2.0134228187919461</v>
      </c>
      <c r="V77" s="6" t="s">
        <v>485</v>
      </c>
      <c r="W77" s="6"/>
    </row>
    <row r="78" spans="1:23" ht="91" x14ac:dyDescent="0.35">
      <c r="A78" s="8" t="s">
        <v>353</v>
      </c>
      <c r="B78" s="5" t="s">
        <v>375</v>
      </c>
      <c r="C78" s="8" t="s">
        <v>225</v>
      </c>
      <c r="D78" s="5"/>
      <c r="E78" s="5"/>
      <c r="F78" s="5">
        <v>0</v>
      </c>
      <c r="G78" s="5" t="s">
        <v>22</v>
      </c>
      <c r="H78" s="12" t="s">
        <v>226</v>
      </c>
      <c r="I78" s="14" t="s">
        <v>29</v>
      </c>
      <c r="J78" s="5" t="s">
        <v>21</v>
      </c>
      <c r="K78" s="5"/>
      <c r="L78" s="5"/>
      <c r="M78" s="5"/>
      <c r="N78" s="5"/>
      <c r="O78" s="9">
        <f>IF(N78=1,3,0)</f>
        <v>0</v>
      </c>
      <c r="P78" s="9">
        <v>3</v>
      </c>
      <c r="Q78" s="3">
        <f t="shared" si="2"/>
        <v>0</v>
      </c>
      <c r="R78" s="5" t="s">
        <v>413</v>
      </c>
      <c r="S78" s="5">
        <f>SUM(P2:P134)</f>
        <v>298</v>
      </c>
      <c r="T78" s="5">
        <v>200</v>
      </c>
      <c r="U78" s="5">
        <f t="shared" si="3"/>
        <v>2.0134228187919461</v>
      </c>
      <c r="V78" s="6" t="s">
        <v>485</v>
      </c>
      <c r="W78" s="6" t="s">
        <v>487</v>
      </c>
    </row>
    <row r="79" spans="1:23" ht="91" x14ac:dyDescent="0.35">
      <c r="A79" s="8" t="s">
        <v>353</v>
      </c>
      <c r="B79" s="5" t="s">
        <v>375</v>
      </c>
      <c r="C79" s="8" t="s">
        <v>227</v>
      </c>
      <c r="D79" s="5"/>
      <c r="E79" s="8" t="s">
        <v>225</v>
      </c>
      <c r="F79" s="8">
        <v>1</v>
      </c>
      <c r="G79" s="5" t="s">
        <v>46</v>
      </c>
      <c r="H79" s="12" t="s">
        <v>228</v>
      </c>
      <c r="I79" s="14"/>
      <c r="J79" s="5"/>
      <c r="K79" s="5"/>
      <c r="L79" s="5"/>
      <c r="M79" s="5"/>
      <c r="N79" s="5"/>
      <c r="O79" s="9">
        <f>IF(N79=1,3,0)</f>
        <v>0</v>
      </c>
      <c r="P79" s="9"/>
      <c r="Q79" s="3"/>
      <c r="R79" s="5"/>
      <c r="S79" s="5">
        <f>SUM(P2:P134)</f>
        <v>298</v>
      </c>
      <c r="T79" s="5">
        <v>200</v>
      </c>
      <c r="U79" s="5"/>
      <c r="V79" s="6" t="s">
        <v>485</v>
      </c>
      <c r="W79" s="6"/>
    </row>
    <row r="80" spans="1:23" ht="91" x14ac:dyDescent="0.35">
      <c r="A80" s="8" t="s">
        <v>353</v>
      </c>
      <c r="B80" s="5" t="s">
        <v>375</v>
      </c>
      <c r="C80" s="8" t="s">
        <v>229</v>
      </c>
      <c r="D80" s="5"/>
      <c r="E80" s="8" t="s">
        <v>225</v>
      </c>
      <c r="F80" s="8">
        <v>1</v>
      </c>
      <c r="G80" s="5" t="s">
        <v>22</v>
      </c>
      <c r="H80" s="12" t="s">
        <v>230</v>
      </c>
      <c r="I80" s="7" t="s">
        <v>231</v>
      </c>
      <c r="J80" s="7" t="s">
        <v>381</v>
      </c>
      <c r="K80" s="7" t="s">
        <v>382</v>
      </c>
      <c r="L80" s="7" t="s">
        <v>232</v>
      </c>
      <c r="M80" s="7" t="s">
        <v>376</v>
      </c>
      <c r="N80" s="5"/>
      <c r="O80" s="9">
        <f t="shared" ref="O80:O85" si="5">IF(N80=0,0,IF(N80=4,0,IF(N80=3,1,IF(N80=2,2,IF(N80=1,3,3)))))</f>
        <v>0</v>
      </c>
      <c r="P80" s="9">
        <v>3</v>
      </c>
      <c r="Q80" s="3">
        <f t="shared" si="2"/>
        <v>0</v>
      </c>
      <c r="R80" s="5" t="s">
        <v>413</v>
      </c>
      <c r="S80" s="5">
        <f>SUM(P2:P134)</f>
        <v>298</v>
      </c>
      <c r="T80" s="5">
        <v>200</v>
      </c>
      <c r="U80" s="5">
        <f t="shared" si="3"/>
        <v>2.0134228187919461</v>
      </c>
      <c r="V80" s="6" t="s">
        <v>485</v>
      </c>
      <c r="W80" s="6" t="s">
        <v>486</v>
      </c>
    </row>
    <row r="81" spans="1:23" ht="91" x14ac:dyDescent="0.35">
      <c r="A81" s="8" t="s">
        <v>353</v>
      </c>
      <c r="B81" s="5" t="s">
        <v>375</v>
      </c>
      <c r="C81" s="8" t="s">
        <v>233</v>
      </c>
      <c r="D81" s="5"/>
      <c r="E81" s="8" t="s">
        <v>225</v>
      </c>
      <c r="F81" s="8">
        <v>1</v>
      </c>
      <c r="G81" s="5" t="s">
        <v>22</v>
      </c>
      <c r="H81" s="12" t="s">
        <v>234</v>
      </c>
      <c r="I81" s="5" t="s">
        <v>383</v>
      </c>
      <c r="J81" s="5" t="s">
        <v>384</v>
      </c>
      <c r="K81" s="5" t="s">
        <v>385</v>
      </c>
      <c r="L81" s="5" t="s">
        <v>386</v>
      </c>
      <c r="M81" s="5" t="s">
        <v>376</v>
      </c>
      <c r="N81" s="5"/>
      <c r="O81" s="9">
        <f t="shared" si="5"/>
        <v>0</v>
      </c>
      <c r="P81" s="9">
        <v>3</v>
      </c>
      <c r="Q81" s="3">
        <f t="shared" si="2"/>
        <v>0</v>
      </c>
      <c r="R81" s="5" t="s">
        <v>413</v>
      </c>
      <c r="S81" s="5">
        <f>SUM(P2:P134)</f>
        <v>298</v>
      </c>
      <c r="T81" s="5">
        <v>200</v>
      </c>
      <c r="U81" s="5">
        <f t="shared" si="3"/>
        <v>2.0134228187919461</v>
      </c>
      <c r="V81" s="6" t="s">
        <v>485</v>
      </c>
      <c r="W81" s="6" t="s">
        <v>486</v>
      </c>
    </row>
    <row r="82" spans="1:23" ht="91" x14ac:dyDescent="0.35">
      <c r="A82" s="8" t="s">
        <v>353</v>
      </c>
      <c r="B82" s="5" t="s">
        <v>375</v>
      </c>
      <c r="C82" s="8" t="s">
        <v>235</v>
      </c>
      <c r="D82" s="5"/>
      <c r="E82" s="8" t="s">
        <v>225</v>
      </c>
      <c r="F82" s="8">
        <v>1</v>
      </c>
      <c r="G82" s="5" t="s">
        <v>22</v>
      </c>
      <c r="H82" s="12" t="s">
        <v>236</v>
      </c>
      <c r="I82" s="5" t="s">
        <v>51</v>
      </c>
      <c r="J82" s="5" t="s">
        <v>387</v>
      </c>
      <c r="K82" s="5" t="s">
        <v>388</v>
      </c>
      <c r="L82" s="5" t="s">
        <v>238</v>
      </c>
      <c r="M82" s="5" t="s">
        <v>376</v>
      </c>
      <c r="N82" s="5"/>
      <c r="O82" s="9">
        <f t="shared" si="5"/>
        <v>0</v>
      </c>
      <c r="P82" s="9">
        <v>3</v>
      </c>
      <c r="Q82" s="3">
        <f t="shared" si="2"/>
        <v>0</v>
      </c>
      <c r="R82" s="5" t="s">
        <v>413</v>
      </c>
      <c r="S82" s="5">
        <f>SUM(P2:P134)</f>
        <v>298</v>
      </c>
      <c r="T82" s="5">
        <v>200</v>
      </c>
      <c r="U82" s="5">
        <f t="shared" si="3"/>
        <v>2.0134228187919461</v>
      </c>
      <c r="V82" s="6" t="s">
        <v>485</v>
      </c>
      <c r="W82" s="6" t="s">
        <v>486</v>
      </c>
    </row>
    <row r="83" spans="1:23" ht="91" x14ac:dyDescent="0.35">
      <c r="A83" s="8" t="s">
        <v>353</v>
      </c>
      <c r="B83" s="5" t="s">
        <v>375</v>
      </c>
      <c r="C83" s="8" t="s">
        <v>239</v>
      </c>
      <c r="D83" s="5"/>
      <c r="E83" s="8" t="s">
        <v>225</v>
      </c>
      <c r="F83" s="8">
        <v>1</v>
      </c>
      <c r="G83" s="5" t="s">
        <v>22</v>
      </c>
      <c r="H83" s="12" t="s">
        <v>240</v>
      </c>
      <c r="I83" s="5" t="s">
        <v>389</v>
      </c>
      <c r="J83" s="5" t="s">
        <v>390</v>
      </c>
      <c r="K83" s="5" t="s">
        <v>381</v>
      </c>
      <c r="L83" s="5" t="s">
        <v>391</v>
      </c>
      <c r="M83" s="5" t="s">
        <v>376</v>
      </c>
      <c r="N83" s="5"/>
      <c r="O83" s="9">
        <f t="shared" si="5"/>
        <v>0</v>
      </c>
      <c r="P83" s="9">
        <v>3</v>
      </c>
      <c r="Q83" s="3">
        <f t="shared" si="2"/>
        <v>0</v>
      </c>
      <c r="R83" s="5" t="s">
        <v>413</v>
      </c>
      <c r="S83" s="5">
        <f>SUM(P2:P134)</f>
        <v>298</v>
      </c>
      <c r="T83" s="5">
        <v>200</v>
      </c>
      <c r="U83" s="5">
        <f t="shared" si="3"/>
        <v>2.0134228187919461</v>
      </c>
      <c r="V83" s="6" t="s">
        <v>485</v>
      </c>
      <c r="W83" s="6"/>
    </row>
    <row r="84" spans="1:23" ht="91" x14ac:dyDescent="0.35">
      <c r="A84" s="8" t="s">
        <v>353</v>
      </c>
      <c r="B84" s="5" t="s">
        <v>375</v>
      </c>
      <c r="C84" s="8" t="s">
        <v>241</v>
      </c>
      <c r="D84" s="5"/>
      <c r="E84" s="8" t="s">
        <v>225</v>
      </c>
      <c r="F84" s="8">
        <v>1</v>
      </c>
      <c r="G84" s="5" t="s">
        <v>22</v>
      </c>
      <c r="H84" s="12" t="s">
        <v>242</v>
      </c>
      <c r="I84" s="5" t="s">
        <v>243</v>
      </c>
      <c r="J84" s="5" t="s">
        <v>392</v>
      </c>
      <c r="K84" s="5" t="s">
        <v>393</v>
      </c>
      <c r="L84" s="5" t="s">
        <v>394</v>
      </c>
      <c r="M84" s="5" t="s">
        <v>159</v>
      </c>
      <c r="N84" s="5"/>
      <c r="O84" s="9">
        <f t="shared" si="5"/>
        <v>0</v>
      </c>
      <c r="P84" s="9">
        <v>3</v>
      </c>
      <c r="Q84" s="3">
        <f t="shared" si="2"/>
        <v>0</v>
      </c>
      <c r="R84" s="5" t="s">
        <v>413</v>
      </c>
      <c r="S84" s="5">
        <f>SUM(P2:P134)</f>
        <v>298</v>
      </c>
      <c r="T84" s="5">
        <v>200</v>
      </c>
      <c r="U84" s="5">
        <f t="shared" si="3"/>
        <v>2.0134228187919461</v>
      </c>
      <c r="V84" s="6" t="s">
        <v>485</v>
      </c>
      <c r="W84" s="6" t="s">
        <v>486</v>
      </c>
    </row>
    <row r="85" spans="1:23" ht="91" x14ac:dyDescent="0.35">
      <c r="A85" s="8" t="s">
        <v>353</v>
      </c>
      <c r="B85" s="5" t="s">
        <v>375</v>
      </c>
      <c r="C85" s="8" t="s">
        <v>244</v>
      </c>
      <c r="D85" s="5"/>
      <c r="E85" s="8" t="s">
        <v>225</v>
      </c>
      <c r="F85" s="8">
        <v>1</v>
      </c>
      <c r="G85" s="5" t="s">
        <v>22</v>
      </c>
      <c r="H85" s="12" t="s">
        <v>245</v>
      </c>
      <c r="I85" s="5" t="s">
        <v>185</v>
      </c>
      <c r="J85" s="5" t="s">
        <v>381</v>
      </c>
      <c r="K85" s="5" t="s">
        <v>395</v>
      </c>
      <c r="L85" s="5" t="s">
        <v>396</v>
      </c>
      <c r="M85" s="5" t="s">
        <v>159</v>
      </c>
      <c r="N85" s="5"/>
      <c r="O85" s="9">
        <f t="shared" si="5"/>
        <v>0</v>
      </c>
      <c r="P85" s="9">
        <v>3</v>
      </c>
      <c r="Q85" s="3">
        <f t="shared" si="2"/>
        <v>0</v>
      </c>
      <c r="R85" s="5" t="s">
        <v>413</v>
      </c>
      <c r="S85" s="5">
        <f>SUM(P2:P134)</f>
        <v>298</v>
      </c>
      <c r="T85" s="5">
        <v>200</v>
      </c>
      <c r="U85" s="5">
        <f t="shared" si="3"/>
        <v>2.0134228187919461</v>
      </c>
      <c r="V85" s="6" t="s">
        <v>485</v>
      </c>
      <c r="W85" s="6" t="s">
        <v>486</v>
      </c>
    </row>
    <row r="86" spans="1:23" ht="91" x14ac:dyDescent="0.35">
      <c r="A86" s="8" t="s">
        <v>353</v>
      </c>
      <c r="B86" s="5" t="s">
        <v>375</v>
      </c>
      <c r="C86" s="8" t="s">
        <v>246</v>
      </c>
      <c r="D86" s="5"/>
      <c r="E86" s="5"/>
      <c r="F86" s="5">
        <v>0</v>
      </c>
      <c r="G86" s="5" t="s">
        <v>22</v>
      </c>
      <c r="H86" s="12" t="s">
        <v>226</v>
      </c>
      <c r="I86" s="5" t="s">
        <v>29</v>
      </c>
      <c r="J86" s="5" t="s">
        <v>21</v>
      </c>
      <c r="K86" s="5"/>
      <c r="L86" s="5"/>
      <c r="M86" s="5"/>
      <c r="N86" s="5"/>
      <c r="O86" s="9">
        <f>IF(N86=1,3,0)</f>
        <v>0</v>
      </c>
      <c r="P86" s="9">
        <v>3</v>
      </c>
      <c r="Q86" s="3">
        <f t="shared" si="2"/>
        <v>0</v>
      </c>
      <c r="R86" s="5" t="s">
        <v>413</v>
      </c>
      <c r="S86" s="5">
        <f>SUM(P2:P134)</f>
        <v>298</v>
      </c>
      <c r="T86" s="5">
        <v>200</v>
      </c>
      <c r="U86" s="5">
        <f t="shared" si="3"/>
        <v>2.0134228187919461</v>
      </c>
      <c r="V86" s="6" t="s">
        <v>485</v>
      </c>
      <c r="W86" s="6" t="s">
        <v>487</v>
      </c>
    </row>
    <row r="87" spans="1:23" ht="91" x14ac:dyDescent="0.35">
      <c r="A87" s="8" t="s">
        <v>353</v>
      </c>
      <c r="B87" s="5" t="s">
        <v>375</v>
      </c>
      <c r="C87" s="8" t="s">
        <v>247</v>
      </c>
      <c r="D87" s="5"/>
      <c r="E87" s="5"/>
      <c r="F87" s="5">
        <v>0</v>
      </c>
      <c r="G87" s="5" t="s">
        <v>22</v>
      </c>
      <c r="H87" s="12" t="s">
        <v>248</v>
      </c>
      <c r="I87" s="5" t="s">
        <v>29</v>
      </c>
      <c r="J87" s="5" t="s">
        <v>21</v>
      </c>
      <c r="K87" s="5"/>
      <c r="L87" s="5"/>
      <c r="M87" s="5"/>
      <c r="N87" s="5"/>
      <c r="O87" s="9">
        <f>IF(N87=1,3,0)</f>
        <v>0</v>
      </c>
      <c r="P87" s="9">
        <v>1</v>
      </c>
      <c r="Q87" s="3">
        <f t="shared" si="2"/>
        <v>0</v>
      </c>
      <c r="R87" s="5" t="s">
        <v>414</v>
      </c>
      <c r="S87" s="5">
        <f>SUM(P2:P134)</f>
        <v>298</v>
      </c>
      <c r="T87" s="5">
        <v>200</v>
      </c>
      <c r="U87" s="5">
        <f t="shared" si="3"/>
        <v>0.67114093959731547</v>
      </c>
      <c r="V87" s="6" t="s">
        <v>485</v>
      </c>
      <c r="W87" s="6" t="s">
        <v>488</v>
      </c>
    </row>
    <row r="88" spans="1:23" ht="91" x14ac:dyDescent="0.35">
      <c r="A88" s="8" t="s">
        <v>353</v>
      </c>
      <c r="B88" s="5" t="s">
        <v>375</v>
      </c>
      <c r="C88" s="8" t="s">
        <v>249</v>
      </c>
      <c r="D88" s="5"/>
      <c r="E88" s="5"/>
      <c r="F88" s="5">
        <v>0</v>
      </c>
      <c r="G88" s="5" t="s">
        <v>22</v>
      </c>
      <c r="H88" s="12" t="s">
        <v>250</v>
      </c>
      <c r="I88" s="5" t="s">
        <v>29</v>
      </c>
      <c r="J88" s="5" t="s">
        <v>21</v>
      </c>
      <c r="K88" s="5"/>
      <c r="L88" s="5"/>
      <c r="M88" s="5"/>
      <c r="N88" s="5"/>
      <c r="O88" s="9">
        <f>IF(N88=1,3,0)</f>
        <v>0</v>
      </c>
      <c r="P88" s="9">
        <v>1</v>
      </c>
      <c r="Q88" s="3">
        <f t="shared" si="2"/>
        <v>0</v>
      </c>
      <c r="R88" s="5" t="s">
        <v>414</v>
      </c>
      <c r="S88" s="5">
        <f>SUM(P2:P134)</f>
        <v>298</v>
      </c>
      <c r="T88" s="5">
        <v>200</v>
      </c>
      <c r="U88" s="5">
        <f t="shared" si="3"/>
        <v>0.67114093959731547</v>
      </c>
      <c r="V88" s="6" t="s">
        <v>485</v>
      </c>
      <c r="W88" s="6" t="s">
        <v>488</v>
      </c>
    </row>
    <row r="89" spans="1:23" ht="91" x14ac:dyDescent="0.35">
      <c r="A89" s="8" t="s">
        <v>353</v>
      </c>
      <c r="B89" s="5" t="s">
        <v>375</v>
      </c>
      <c r="C89" s="8" t="s">
        <v>251</v>
      </c>
      <c r="D89" s="5"/>
      <c r="E89" s="5"/>
      <c r="F89" s="5">
        <v>0</v>
      </c>
      <c r="G89" s="5" t="s">
        <v>46</v>
      </c>
      <c r="H89" s="12" t="s">
        <v>252</v>
      </c>
      <c r="I89" s="8"/>
      <c r="J89" s="5"/>
      <c r="K89" s="5"/>
      <c r="L89" s="5"/>
      <c r="M89" s="5"/>
      <c r="N89" s="5"/>
      <c r="O89" s="9">
        <f>IF(N89=1,3,0)</f>
        <v>0</v>
      </c>
      <c r="P89" s="9"/>
      <c r="Q89" s="3"/>
      <c r="R89" s="5"/>
      <c r="S89" s="5">
        <f>SUM(P2:P134)</f>
        <v>298</v>
      </c>
      <c r="T89" s="5">
        <v>200</v>
      </c>
      <c r="U89" s="5"/>
      <c r="V89" s="6" t="s">
        <v>485</v>
      </c>
      <c r="W89" s="6" t="s">
        <v>489</v>
      </c>
    </row>
    <row r="90" spans="1:23" ht="91" x14ac:dyDescent="0.35">
      <c r="A90" s="8" t="s">
        <v>353</v>
      </c>
      <c r="B90" s="5" t="s">
        <v>375</v>
      </c>
      <c r="C90" s="8" t="s">
        <v>253</v>
      </c>
      <c r="D90" s="5"/>
      <c r="E90" s="8" t="s">
        <v>251</v>
      </c>
      <c r="F90" s="8">
        <v>1</v>
      </c>
      <c r="G90" s="5" t="s">
        <v>46</v>
      </c>
      <c r="H90" s="12" t="s">
        <v>254</v>
      </c>
      <c r="I90" s="8"/>
      <c r="J90" s="5"/>
      <c r="K90" s="5"/>
      <c r="L90" s="5"/>
      <c r="M90" s="5"/>
      <c r="N90" s="5"/>
      <c r="O90" s="9">
        <f>IF(N90="",0,IF(N90="NA",3,IF(N90&lt;=135,3,IF(N90&lt;150,2,IF(N90&lt;=180,1,0)))))</f>
        <v>0</v>
      </c>
      <c r="P90" s="9"/>
      <c r="Q90" s="3"/>
      <c r="R90" s="5"/>
      <c r="S90" s="5">
        <f>SUM(P2:P134)</f>
        <v>298</v>
      </c>
      <c r="T90" s="5">
        <v>200</v>
      </c>
      <c r="U90" s="5"/>
      <c r="V90" s="6" t="s">
        <v>485</v>
      </c>
      <c r="W90" s="6" t="s">
        <v>489</v>
      </c>
    </row>
    <row r="91" spans="1:23" ht="91" x14ac:dyDescent="0.35">
      <c r="A91" s="8" t="s">
        <v>353</v>
      </c>
      <c r="B91" s="5" t="s">
        <v>375</v>
      </c>
      <c r="C91" s="8" t="s">
        <v>255</v>
      </c>
      <c r="D91" s="5"/>
      <c r="E91" s="8" t="s">
        <v>251</v>
      </c>
      <c r="F91" s="8">
        <v>1</v>
      </c>
      <c r="G91" s="5" t="s">
        <v>45</v>
      </c>
      <c r="H91" s="12" t="s">
        <v>256</v>
      </c>
      <c r="I91" s="5"/>
      <c r="J91" s="5"/>
      <c r="K91" s="5"/>
      <c r="L91" s="5"/>
      <c r="M91" s="5"/>
      <c r="N91" s="5"/>
      <c r="O91" s="9">
        <f>IF(N91="",0,IF(N91="NA",3,IF(N91&lt;=90,3,IF(N91&lt;105,2,IF(N91&lt;=130,1,0)))))</f>
        <v>0</v>
      </c>
      <c r="P91" s="9">
        <v>3</v>
      </c>
      <c r="Q91" s="3">
        <f t="shared" si="2"/>
        <v>0</v>
      </c>
      <c r="R91" s="5" t="s">
        <v>413</v>
      </c>
      <c r="S91" s="5">
        <f>SUM(P2:P134)</f>
        <v>298</v>
      </c>
      <c r="T91" s="5">
        <v>200</v>
      </c>
      <c r="U91" s="5">
        <f t="shared" si="3"/>
        <v>2.0134228187919461</v>
      </c>
      <c r="V91" s="6" t="s">
        <v>485</v>
      </c>
      <c r="W91" s="6" t="s">
        <v>489</v>
      </c>
    </row>
    <row r="92" spans="1:23" ht="91" x14ac:dyDescent="0.35">
      <c r="A92" s="8" t="s">
        <v>353</v>
      </c>
      <c r="B92" s="5" t="s">
        <v>375</v>
      </c>
      <c r="C92" s="8" t="s">
        <v>257</v>
      </c>
      <c r="D92" s="5"/>
      <c r="E92" s="8" t="s">
        <v>251</v>
      </c>
      <c r="F92" s="8">
        <v>1</v>
      </c>
      <c r="G92" s="5" t="s">
        <v>412</v>
      </c>
      <c r="H92" s="12" t="s">
        <v>258</v>
      </c>
      <c r="I92" s="5"/>
      <c r="J92" s="5"/>
      <c r="K92" s="5"/>
      <c r="L92" s="5"/>
      <c r="M92" s="5"/>
      <c r="N92" s="5"/>
      <c r="O92" s="9">
        <f>IF(N92="",0,IF(N92="NA",3,IF(N92&lt;=90,3,IF(N92&lt;110,2,IF(N92&lt;=130,1,0)))))</f>
        <v>0</v>
      </c>
      <c r="P92" s="9">
        <v>3</v>
      </c>
      <c r="Q92" s="3">
        <f t="shared" si="2"/>
        <v>0</v>
      </c>
      <c r="R92" s="5" t="s">
        <v>413</v>
      </c>
      <c r="S92" s="5">
        <f>SUM(P2:P134)</f>
        <v>298</v>
      </c>
      <c r="T92" s="5">
        <v>200</v>
      </c>
      <c r="U92" s="5">
        <f t="shared" si="3"/>
        <v>2.0134228187919461</v>
      </c>
      <c r="V92" s="6" t="s">
        <v>485</v>
      </c>
      <c r="W92" s="6" t="s">
        <v>489</v>
      </c>
    </row>
    <row r="93" spans="1:23" ht="91" x14ac:dyDescent="0.35">
      <c r="A93" s="8" t="s">
        <v>353</v>
      </c>
      <c r="B93" s="5" t="s">
        <v>375</v>
      </c>
      <c r="C93" s="8" t="s">
        <v>259</v>
      </c>
      <c r="D93" s="5"/>
      <c r="E93" s="8" t="s">
        <v>251</v>
      </c>
      <c r="F93" s="8">
        <v>1</v>
      </c>
      <c r="G93" s="5" t="s">
        <v>45</v>
      </c>
      <c r="H93" s="12" t="s">
        <v>260</v>
      </c>
      <c r="I93" s="5"/>
      <c r="J93" s="5"/>
      <c r="K93" s="5"/>
      <c r="L93" s="5"/>
      <c r="M93" s="5"/>
      <c r="N93" s="5"/>
      <c r="O93" s="9">
        <f>IF(N93="",0,IF(N93="NA",3,IF(N93&lt;=90,3,IF(N93&lt;110,2,IF(N93&lt;=130,1,0)))))</f>
        <v>0</v>
      </c>
      <c r="P93" s="9">
        <v>3</v>
      </c>
      <c r="Q93" s="3">
        <f t="shared" si="2"/>
        <v>0</v>
      </c>
      <c r="R93" s="5" t="s">
        <v>413</v>
      </c>
      <c r="S93" s="5">
        <f>SUM(P2:P134)</f>
        <v>298</v>
      </c>
      <c r="T93" s="5">
        <v>200</v>
      </c>
      <c r="U93" s="5">
        <f t="shared" si="3"/>
        <v>2.0134228187919461</v>
      </c>
      <c r="V93" s="6" t="s">
        <v>485</v>
      </c>
      <c r="W93" s="6" t="s">
        <v>489</v>
      </c>
    </row>
    <row r="94" spans="1:23" ht="91" x14ac:dyDescent="0.35">
      <c r="A94" s="8" t="s">
        <v>353</v>
      </c>
      <c r="B94" s="5" t="s">
        <v>375</v>
      </c>
      <c r="C94" s="8" t="s">
        <v>261</v>
      </c>
      <c r="D94" s="5"/>
      <c r="E94" s="8" t="s">
        <v>251</v>
      </c>
      <c r="F94" s="8">
        <v>1</v>
      </c>
      <c r="G94" s="5" t="s">
        <v>45</v>
      </c>
      <c r="H94" s="12" t="s">
        <v>262</v>
      </c>
      <c r="I94" s="5"/>
      <c r="J94" s="5"/>
      <c r="K94" s="5"/>
      <c r="L94" s="5"/>
      <c r="M94" s="5"/>
      <c r="N94" s="5"/>
      <c r="O94" s="9">
        <f>IF(N94="",0,IF(N94=0,0,IF(N94="NA",3,IF(N94&lt;=135,3,IF(N94&lt;150,2,IF(N94&lt;=180,1,0))))))</f>
        <v>0</v>
      </c>
      <c r="P94" s="9">
        <v>3</v>
      </c>
      <c r="Q94" s="3">
        <f t="shared" si="2"/>
        <v>0</v>
      </c>
      <c r="R94" s="5" t="s">
        <v>413</v>
      </c>
      <c r="S94" s="5">
        <f>SUM(P2:P134)</f>
        <v>298</v>
      </c>
      <c r="T94" s="5">
        <v>200</v>
      </c>
      <c r="U94" s="5">
        <f t="shared" si="3"/>
        <v>2.0134228187919461</v>
      </c>
      <c r="V94" s="6" t="s">
        <v>485</v>
      </c>
      <c r="W94" s="6" t="s">
        <v>489</v>
      </c>
    </row>
    <row r="95" spans="1:23" ht="91" x14ac:dyDescent="0.35">
      <c r="A95" s="8" t="s">
        <v>353</v>
      </c>
      <c r="B95" s="5" t="s">
        <v>375</v>
      </c>
      <c r="C95" s="8" t="s">
        <v>263</v>
      </c>
      <c r="D95" s="5"/>
      <c r="E95" s="8" t="s">
        <v>251</v>
      </c>
      <c r="F95" s="8">
        <v>1</v>
      </c>
      <c r="G95" s="5" t="s">
        <v>412</v>
      </c>
      <c r="H95" s="12" t="s">
        <v>264</v>
      </c>
      <c r="I95" s="5"/>
      <c r="J95" s="5"/>
      <c r="K95" s="5"/>
      <c r="L95" s="5"/>
      <c r="M95" s="5"/>
      <c r="N95" s="5"/>
      <c r="O95" s="15">
        <f>IF(N95="",0,IF(N95="NA",3,IF(N95&lt;=180,3,IF(N95&lt;200,2,IF(N95&lt;=220,1,0)))))</f>
        <v>0</v>
      </c>
      <c r="P95" s="9">
        <v>3</v>
      </c>
      <c r="Q95" s="3">
        <f t="shared" si="2"/>
        <v>0</v>
      </c>
      <c r="R95" s="5" t="s">
        <v>413</v>
      </c>
      <c r="S95" s="5">
        <f>SUM(P2:P134)</f>
        <v>298</v>
      </c>
      <c r="T95" s="5">
        <v>200</v>
      </c>
      <c r="U95" s="5">
        <f t="shared" si="3"/>
        <v>2.0134228187919461</v>
      </c>
      <c r="V95" s="6" t="s">
        <v>485</v>
      </c>
      <c r="W95" s="6" t="s">
        <v>489</v>
      </c>
    </row>
    <row r="96" spans="1:23" ht="91" x14ac:dyDescent="0.35">
      <c r="A96" s="8" t="s">
        <v>353</v>
      </c>
      <c r="B96" s="5" t="s">
        <v>375</v>
      </c>
      <c r="C96" s="8" t="s">
        <v>265</v>
      </c>
      <c r="D96" s="5"/>
      <c r="E96" s="8" t="s">
        <v>251</v>
      </c>
      <c r="F96" s="8">
        <v>1</v>
      </c>
      <c r="G96" s="5" t="s">
        <v>412</v>
      </c>
      <c r="H96" s="12" t="s">
        <v>266</v>
      </c>
      <c r="I96" s="5"/>
      <c r="J96" s="5"/>
      <c r="K96" s="5"/>
      <c r="L96" s="5"/>
      <c r="M96" s="5"/>
      <c r="N96" s="5"/>
      <c r="O96" s="15">
        <f>IF(N96="",0,IF(N96="NA",3,IF(N96&lt;=180,3,IF(N96&lt;200,2,IF(N96&lt;=220,1,0)))))</f>
        <v>0</v>
      </c>
      <c r="P96" s="9">
        <v>3</v>
      </c>
      <c r="Q96" s="3">
        <f t="shared" si="2"/>
        <v>0</v>
      </c>
      <c r="R96" s="5" t="s">
        <v>413</v>
      </c>
      <c r="S96" s="5">
        <f>SUM(P2:P134)</f>
        <v>298</v>
      </c>
      <c r="T96" s="5">
        <v>200</v>
      </c>
      <c r="U96" s="5">
        <f t="shared" si="3"/>
        <v>2.0134228187919461</v>
      </c>
      <c r="V96" s="6" t="s">
        <v>485</v>
      </c>
      <c r="W96" s="6" t="s">
        <v>489</v>
      </c>
    </row>
    <row r="97" spans="1:23" ht="39" x14ac:dyDescent="0.35">
      <c r="A97" s="8" t="s">
        <v>353</v>
      </c>
      <c r="B97" s="5" t="s">
        <v>267</v>
      </c>
      <c r="C97" s="8" t="s">
        <v>268</v>
      </c>
      <c r="D97" s="5"/>
      <c r="E97" s="5"/>
      <c r="F97" s="5">
        <v>0</v>
      </c>
      <c r="G97" s="5" t="s">
        <v>22</v>
      </c>
      <c r="H97" s="6" t="s">
        <v>269</v>
      </c>
      <c r="I97" s="5" t="s">
        <v>29</v>
      </c>
      <c r="J97" s="5" t="s">
        <v>21</v>
      </c>
      <c r="K97" s="5"/>
      <c r="L97" s="5"/>
      <c r="M97" s="5"/>
      <c r="N97" s="5"/>
      <c r="O97" s="9">
        <f>IF(N97=1,3,0)</f>
        <v>0</v>
      </c>
      <c r="P97" s="9">
        <v>2</v>
      </c>
      <c r="Q97" s="3">
        <f t="shared" si="2"/>
        <v>0</v>
      </c>
      <c r="R97" s="5" t="s">
        <v>415</v>
      </c>
      <c r="S97" s="5">
        <f>SUM(P2:P134)</f>
        <v>298</v>
      </c>
      <c r="T97" s="5">
        <v>200</v>
      </c>
      <c r="U97" s="5">
        <f t="shared" si="3"/>
        <v>1.3422818791946309</v>
      </c>
      <c r="V97" s="6" t="s">
        <v>490</v>
      </c>
      <c r="W97" s="6" t="s">
        <v>491</v>
      </c>
    </row>
    <row r="98" spans="1:23" ht="39" x14ac:dyDescent="0.35">
      <c r="A98" s="8" t="s">
        <v>353</v>
      </c>
      <c r="B98" s="5" t="s">
        <v>267</v>
      </c>
      <c r="C98" s="8" t="s">
        <v>270</v>
      </c>
      <c r="D98" s="5"/>
      <c r="E98" s="5"/>
      <c r="F98" s="5">
        <v>0</v>
      </c>
      <c r="G98" s="5" t="s">
        <v>22</v>
      </c>
      <c r="H98" s="6" t="s">
        <v>271</v>
      </c>
      <c r="I98" s="5" t="s">
        <v>145</v>
      </c>
      <c r="J98" s="5" t="s">
        <v>132</v>
      </c>
      <c r="K98" s="5" t="s">
        <v>146</v>
      </c>
      <c r="L98" s="5" t="s">
        <v>272</v>
      </c>
      <c r="M98" s="5"/>
      <c r="N98" s="5"/>
      <c r="O98" s="9">
        <f>IF(N98=3,3,IF(N98=2,2,IF(N98=1,1,0)))</f>
        <v>0</v>
      </c>
      <c r="P98" s="9">
        <v>3</v>
      </c>
      <c r="Q98" s="3">
        <f t="shared" si="2"/>
        <v>0</v>
      </c>
      <c r="R98" s="5" t="s">
        <v>416</v>
      </c>
      <c r="S98" s="5">
        <f>SUM(P2:P134)</f>
        <v>298</v>
      </c>
      <c r="T98" s="5">
        <v>200</v>
      </c>
      <c r="U98" s="5">
        <f t="shared" si="3"/>
        <v>2.0134228187919461</v>
      </c>
      <c r="V98" s="6" t="s">
        <v>490</v>
      </c>
      <c r="W98" s="6" t="s">
        <v>492</v>
      </c>
    </row>
    <row r="99" spans="1:23" ht="39" x14ac:dyDescent="0.35">
      <c r="A99" s="8" t="s">
        <v>353</v>
      </c>
      <c r="B99" s="5" t="s">
        <v>267</v>
      </c>
      <c r="C99" s="8" t="s">
        <v>273</v>
      </c>
      <c r="D99" s="5"/>
      <c r="E99" s="5"/>
      <c r="F99" s="5">
        <v>0</v>
      </c>
      <c r="G99" s="5" t="s">
        <v>22</v>
      </c>
      <c r="H99" s="6" t="s">
        <v>274</v>
      </c>
      <c r="I99" s="5">
        <v>8</v>
      </c>
      <c r="J99" s="5" t="s">
        <v>275</v>
      </c>
      <c r="K99" s="5" t="s">
        <v>276</v>
      </c>
      <c r="L99" s="5"/>
      <c r="M99" s="5"/>
      <c r="N99" s="5"/>
      <c r="O99" s="9">
        <f>IF(N99=3,3,IF(N99=2,2,1))</f>
        <v>1</v>
      </c>
      <c r="P99" s="9">
        <v>2</v>
      </c>
      <c r="Q99" s="3">
        <f t="shared" si="2"/>
        <v>0.44742729306487694</v>
      </c>
      <c r="R99" s="5" t="s">
        <v>415</v>
      </c>
      <c r="S99" s="5">
        <f>SUM(P2:P134)</f>
        <v>298</v>
      </c>
      <c r="T99" s="5">
        <v>200</v>
      </c>
      <c r="U99" s="5">
        <f t="shared" si="3"/>
        <v>1.3422818791946309</v>
      </c>
      <c r="V99" s="6" t="s">
        <v>490</v>
      </c>
      <c r="W99" s="6" t="s">
        <v>493</v>
      </c>
    </row>
    <row r="100" spans="1:23" ht="39" x14ac:dyDescent="0.35">
      <c r="A100" s="8" t="s">
        <v>353</v>
      </c>
      <c r="B100" s="5" t="s">
        <v>267</v>
      </c>
      <c r="C100" s="8" t="s">
        <v>277</v>
      </c>
      <c r="D100" s="5"/>
      <c r="E100" s="5"/>
      <c r="F100" s="5">
        <v>0</v>
      </c>
      <c r="G100" s="5" t="s">
        <v>22</v>
      </c>
      <c r="H100" s="6" t="s">
        <v>278</v>
      </c>
      <c r="I100" s="5" t="s">
        <v>29</v>
      </c>
      <c r="J100" s="5" t="s">
        <v>21</v>
      </c>
      <c r="K100" s="5"/>
      <c r="L100" s="5"/>
      <c r="M100" s="5"/>
      <c r="N100" s="5"/>
      <c r="O100" s="9">
        <f>IF(N100=1,3,0)</f>
        <v>0</v>
      </c>
      <c r="P100" s="9">
        <v>2</v>
      </c>
      <c r="Q100" s="3">
        <f t="shared" si="2"/>
        <v>0</v>
      </c>
      <c r="R100" s="5" t="s">
        <v>415</v>
      </c>
      <c r="S100" s="5">
        <f>SUM(P2:P134)</f>
        <v>298</v>
      </c>
      <c r="T100" s="5">
        <v>200</v>
      </c>
      <c r="U100" s="5">
        <f t="shared" si="3"/>
        <v>1.3422818791946309</v>
      </c>
      <c r="V100" s="6" t="s">
        <v>490</v>
      </c>
      <c r="W100" s="6" t="s">
        <v>494</v>
      </c>
    </row>
    <row r="101" spans="1:23" ht="39" x14ac:dyDescent="0.35">
      <c r="A101" s="8" t="s">
        <v>353</v>
      </c>
      <c r="B101" s="5" t="s">
        <v>267</v>
      </c>
      <c r="C101" s="8" t="s">
        <v>279</v>
      </c>
      <c r="D101" s="5"/>
      <c r="E101" s="5"/>
      <c r="F101" s="5">
        <v>0</v>
      </c>
      <c r="G101" s="5" t="s">
        <v>22</v>
      </c>
      <c r="H101" s="6" t="s">
        <v>280</v>
      </c>
      <c r="I101" s="5" t="s">
        <v>118</v>
      </c>
      <c r="J101" s="5" t="s">
        <v>68</v>
      </c>
      <c r="K101" s="5" t="s">
        <v>154</v>
      </c>
      <c r="L101" s="5" t="s">
        <v>26</v>
      </c>
      <c r="M101" s="5"/>
      <c r="N101" s="5"/>
      <c r="O101" s="9">
        <f>IF(N101=4,3,IF(N101=3,2,IF(N101=2,1,0)))</f>
        <v>0</v>
      </c>
      <c r="P101" s="9">
        <v>3</v>
      </c>
      <c r="Q101" s="3">
        <f t="shared" si="2"/>
        <v>0</v>
      </c>
      <c r="R101" s="5" t="s">
        <v>413</v>
      </c>
      <c r="S101" s="5">
        <f>SUM(P2:P134)</f>
        <v>298</v>
      </c>
      <c r="T101" s="5">
        <v>200</v>
      </c>
      <c r="U101" s="5">
        <f t="shared" si="3"/>
        <v>2.0134228187919461</v>
      </c>
      <c r="V101" s="6" t="s">
        <v>490</v>
      </c>
      <c r="W101" s="6" t="s">
        <v>495</v>
      </c>
    </row>
    <row r="102" spans="1:23" ht="39" x14ac:dyDescent="0.35">
      <c r="A102" s="8" t="s">
        <v>353</v>
      </c>
      <c r="B102" s="5" t="s">
        <v>267</v>
      </c>
      <c r="C102" s="8" t="s">
        <v>281</v>
      </c>
      <c r="D102" s="5"/>
      <c r="E102" s="5"/>
      <c r="F102" s="5">
        <v>0</v>
      </c>
      <c r="G102" s="5" t="s">
        <v>22</v>
      </c>
      <c r="H102" s="6" t="s">
        <v>282</v>
      </c>
      <c r="I102" s="5" t="s">
        <v>47</v>
      </c>
      <c r="J102" s="5" t="s">
        <v>110</v>
      </c>
      <c r="K102" s="5" t="s">
        <v>143</v>
      </c>
      <c r="L102" s="5" t="s">
        <v>283</v>
      </c>
      <c r="M102" s="5"/>
      <c r="N102" s="5"/>
      <c r="O102" s="9">
        <f>IF(N102=1,3,IF(N102=2,2,IF(N102=3,1,0)))</f>
        <v>0</v>
      </c>
      <c r="P102" s="9">
        <v>1</v>
      </c>
      <c r="Q102" s="3">
        <f t="shared" si="2"/>
        <v>0</v>
      </c>
      <c r="R102" s="5" t="s">
        <v>414</v>
      </c>
      <c r="S102" s="5">
        <f>SUM(P2:P134)</f>
        <v>298</v>
      </c>
      <c r="T102" s="5">
        <v>200</v>
      </c>
      <c r="U102" s="5">
        <f t="shared" si="3"/>
        <v>0.67114093959731547</v>
      </c>
      <c r="V102" s="6" t="s">
        <v>490</v>
      </c>
      <c r="W102" s="6" t="s">
        <v>496</v>
      </c>
    </row>
    <row r="103" spans="1:23" ht="39" x14ac:dyDescent="0.35">
      <c r="A103" s="8" t="s">
        <v>353</v>
      </c>
      <c r="B103" s="5" t="s">
        <v>267</v>
      </c>
      <c r="C103" s="8" t="s">
        <v>284</v>
      </c>
      <c r="D103" s="5"/>
      <c r="E103" s="5"/>
      <c r="F103" s="5">
        <v>0</v>
      </c>
      <c r="G103" s="5" t="s">
        <v>22</v>
      </c>
      <c r="H103" s="6" t="s">
        <v>285</v>
      </c>
      <c r="I103" s="5" t="s">
        <v>286</v>
      </c>
      <c r="J103" s="5" t="s">
        <v>287</v>
      </c>
      <c r="K103" s="5" t="s">
        <v>398</v>
      </c>
      <c r="L103" s="5"/>
      <c r="M103" s="5"/>
      <c r="N103" s="5"/>
      <c r="O103" s="9">
        <f>IF(N103=1,3,IF(N103=2,2,IF(N103=3,1,0)))</f>
        <v>0</v>
      </c>
      <c r="P103" s="9">
        <v>2</v>
      </c>
      <c r="Q103" s="3">
        <f t="shared" si="2"/>
        <v>0</v>
      </c>
      <c r="R103" s="5" t="s">
        <v>415</v>
      </c>
      <c r="S103" s="5">
        <f>SUM(P2:P134)</f>
        <v>298</v>
      </c>
      <c r="T103" s="5">
        <v>200</v>
      </c>
      <c r="U103" s="5">
        <f t="shared" si="3"/>
        <v>1.3422818791946309</v>
      </c>
      <c r="V103" s="6" t="s">
        <v>490</v>
      </c>
      <c r="W103" s="6" t="s">
        <v>497</v>
      </c>
    </row>
    <row r="104" spans="1:23" ht="39" x14ac:dyDescent="0.35">
      <c r="A104" s="8" t="s">
        <v>353</v>
      </c>
      <c r="B104" s="5" t="s">
        <v>267</v>
      </c>
      <c r="C104" s="8" t="s">
        <v>288</v>
      </c>
      <c r="D104" s="5"/>
      <c r="E104" s="5"/>
      <c r="F104" s="5">
        <v>0</v>
      </c>
      <c r="G104" s="5" t="s">
        <v>22</v>
      </c>
      <c r="H104" s="6" t="s">
        <v>289</v>
      </c>
      <c r="I104" s="13">
        <v>0.1</v>
      </c>
      <c r="J104" s="13">
        <v>0.2</v>
      </c>
      <c r="K104" s="13">
        <v>0.3</v>
      </c>
      <c r="L104" s="5" t="s">
        <v>290</v>
      </c>
      <c r="M104" s="5"/>
      <c r="N104" s="5"/>
      <c r="O104" s="9">
        <f>IF(N104=4,3,IF(N104=3,2,IF(N104=2,1,0)))</f>
        <v>0</v>
      </c>
      <c r="P104" s="9">
        <v>3</v>
      </c>
      <c r="Q104" s="3">
        <f t="shared" si="2"/>
        <v>0</v>
      </c>
      <c r="R104" s="5" t="s">
        <v>413</v>
      </c>
      <c r="S104" s="5">
        <f>SUM(P2:P134)</f>
        <v>298</v>
      </c>
      <c r="T104" s="5">
        <v>200</v>
      </c>
      <c r="U104" s="5">
        <f t="shared" si="3"/>
        <v>2.0134228187919461</v>
      </c>
      <c r="V104" s="6" t="s">
        <v>490</v>
      </c>
      <c r="W104" s="6" t="s">
        <v>498</v>
      </c>
    </row>
    <row r="105" spans="1:23" ht="39" x14ac:dyDescent="0.35">
      <c r="A105" s="8" t="s">
        <v>353</v>
      </c>
      <c r="B105" s="5" t="s">
        <v>267</v>
      </c>
      <c r="C105" s="8" t="s">
        <v>291</v>
      </c>
      <c r="D105" s="5"/>
      <c r="E105" s="5"/>
      <c r="F105" s="5">
        <v>0</v>
      </c>
      <c r="G105" s="5" t="s">
        <v>22</v>
      </c>
      <c r="H105" s="6" t="s">
        <v>292</v>
      </c>
      <c r="I105" s="13">
        <v>0.1</v>
      </c>
      <c r="J105" s="13">
        <v>0.2</v>
      </c>
      <c r="K105" s="13">
        <v>0.3</v>
      </c>
      <c r="L105" s="5" t="s">
        <v>290</v>
      </c>
      <c r="M105" s="5"/>
      <c r="N105" s="5"/>
      <c r="O105" s="9">
        <f>IF(N105=4,3,IF(N105=3,2,IF(N105=2,1,0)))</f>
        <v>0</v>
      </c>
      <c r="P105" s="9">
        <v>3</v>
      </c>
      <c r="Q105" s="3">
        <f t="shared" si="2"/>
        <v>0</v>
      </c>
      <c r="R105" s="5" t="s">
        <v>413</v>
      </c>
      <c r="S105" s="5">
        <f>SUM(P2:P134)</f>
        <v>298</v>
      </c>
      <c r="T105" s="5">
        <v>200</v>
      </c>
      <c r="U105" s="5">
        <f t="shared" si="3"/>
        <v>2.0134228187919461</v>
      </c>
      <c r="V105" s="6" t="s">
        <v>490</v>
      </c>
      <c r="W105" s="6" t="s">
        <v>499</v>
      </c>
    </row>
    <row r="106" spans="1:23" ht="39" x14ac:dyDescent="0.35">
      <c r="A106" s="8" t="s">
        <v>353</v>
      </c>
      <c r="B106" s="5" t="s">
        <v>267</v>
      </c>
      <c r="C106" s="8" t="s">
        <v>293</v>
      </c>
      <c r="D106" s="5"/>
      <c r="E106" s="5"/>
      <c r="F106" s="5">
        <v>0</v>
      </c>
      <c r="G106" s="5" t="s">
        <v>22</v>
      </c>
      <c r="H106" s="6" t="s">
        <v>294</v>
      </c>
      <c r="I106" s="5" t="s">
        <v>399</v>
      </c>
      <c r="J106" s="5" t="s">
        <v>358</v>
      </c>
      <c r="K106" s="5" t="s">
        <v>359</v>
      </c>
      <c r="L106" s="5"/>
      <c r="M106" s="5"/>
      <c r="N106" s="5"/>
      <c r="O106" s="9">
        <f>IF(N106=1,3,IF(N106=2,2,IF(N106=3,1,0)))</f>
        <v>0</v>
      </c>
      <c r="P106" s="9">
        <v>2</v>
      </c>
      <c r="Q106" s="3">
        <f t="shared" si="2"/>
        <v>0</v>
      </c>
      <c r="R106" s="5" t="s">
        <v>415</v>
      </c>
      <c r="S106" s="5">
        <f>SUM(P2:P134)</f>
        <v>298</v>
      </c>
      <c r="T106" s="5">
        <v>200</v>
      </c>
      <c r="U106" s="5">
        <f t="shared" si="3"/>
        <v>1.3422818791946309</v>
      </c>
      <c r="V106" s="6" t="s">
        <v>490</v>
      </c>
      <c r="W106" s="6" t="s">
        <v>500</v>
      </c>
    </row>
    <row r="107" spans="1:23" ht="39" x14ac:dyDescent="0.35">
      <c r="A107" s="8" t="s">
        <v>353</v>
      </c>
      <c r="B107" s="5" t="s">
        <v>267</v>
      </c>
      <c r="C107" s="8" t="s">
        <v>295</v>
      </c>
      <c r="D107" s="5"/>
      <c r="E107" s="5"/>
      <c r="F107" s="5">
        <v>0</v>
      </c>
      <c r="G107" s="5" t="s">
        <v>22</v>
      </c>
      <c r="H107" s="6" t="s">
        <v>296</v>
      </c>
      <c r="I107" s="5" t="s">
        <v>47</v>
      </c>
      <c r="J107" s="5" t="s">
        <v>143</v>
      </c>
      <c r="K107" s="5" t="s">
        <v>49</v>
      </c>
      <c r="L107" s="5" t="s">
        <v>400</v>
      </c>
      <c r="M107" s="5"/>
      <c r="N107" s="5"/>
      <c r="O107" s="9">
        <f>IF(N107=3,1,IF(N107=2,2,IF(N107=1,3,0)))</f>
        <v>0</v>
      </c>
      <c r="P107" s="9">
        <v>1</v>
      </c>
      <c r="Q107" s="3">
        <f t="shared" si="2"/>
        <v>0</v>
      </c>
      <c r="R107" s="5" t="s">
        <v>414</v>
      </c>
      <c r="S107" s="5">
        <f>SUM(P2:P134)</f>
        <v>298</v>
      </c>
      <c r="T107" s="5">
        <v>200</v>
      </c>
      <c r="U107" s="5">
        <f t="shared" si="3"/>
        <v>0.67114093959731547</v>
      </c>
      <c r="V107" s="6" t="s">
        <v>490</v>
      </c>
      <c r="W107" s="6" t="s">
        <v>501</v>
      </c>
    </row>
    <row r="108" spans="1:23" ht="39" x14ac:dyDescent="0.35">
      <c r="A108" s="8" t="s">
        <v>353</v>
      </c>
      <c r="B108" s="5" t="s">
        <v>267</v>
      </c>
      <c r="C108" s="8" t="s">
        <v>297</v>
      </c>
      <c r="D108" s="5"/>
      <c r="E108" s="5"/>
      <c r="F108" s="5">
        <v>0</v>
      </c>
      <c r="G108" s="5" t="s">
        <v>22</v>
      </c>
      <c r="H108" s="6" t="s">
        <v>298</v>
      </c>
      <c r="I108" s="5" t="s">
        <v>71</v>
      </c>
      <c r="J108" s="5" t="s">
        <v>72</v>
      </c>
      <c r="K108" s="5" t="s">
        <v>128</v>
      </c>
      <c r="L108" s="5" t="s">
        <v>129</v>
      </c>
      <c r="M108" s="5"/>
      <c r="N108" s="5"/>
      <c r="O108" s="9">
        <f>IF(N108=1,3,IF(N108=2,2,IF(N108=3,1,0)))</f>
        <v>0</v>
      </c>
      <c r="P108" s="9">
        <v>3</v>
      </c>
      <c r="Q108" s="3">
        <f t="shared" si="2"/>
        <v>0</v>
      </c>
      <c r="R108" s="5" t="s">
        <v>413</v>
      </c>
      <c r="S108" s="5">
        <f>SUM(P2:P134)</f>
        <v>298</v>
      </c>
      <c r="T108" s="5">
        <v>200</v>
      </c>
      <c r="U108" s="5">
        <f t="shared" si="3"/>
        <v>2.0134228187919461</v>
      </c>
      <c r="V108" s="6" t="s">
        <v>490</v>
      </c>
      <c r="W108" s="6" t="s">
        <v>502</v>
      </c>
    </row>
    <row r="109" spans="1:23" ht="39" x14ac:dyDescent="0.35">
      <c r="A109" s="8" t="s">
        <v>353</v>
      </c>
      <c r="B109" s="5" t="s">
        <v>267</v>
      </c>
      <c r="C109" s="8" t="s">
        <v>299</v>
      </c>
      <c r="D109" s="5"/>
      <c r="E109" s="5"/>
      <c r="F109" s="5">
        <v>0</v>
      </c>
      <c r="G109" s="5" t="s">
        <v>22</v>
      </c>
      <c r="H109" s="6" t="s">
        <v>300</v>
      </c>
      <c r="I109" s="5" t="s">
        <v>29</v>
      </c>
      <c r="J109" s="5" t="s">
        <v>21</v>
      </c>
      <c r="K109" s="5"/>
      <c r="L109" s="5"/>
      <c r="M109" s="5"/>
      <c r="N109" s="5"/>
      <c r="O109" s="9">
        <f>IF(N109=1,3,0)</f>
        <v>0</v>
      </c>
      <c r="P109" s="9">
        <v>2</v>
      </c>
      <c r="Q109" s="3">
        <f t="shared" si="2"/>
        <v>0</v>
      </c>
      <c r="R109" s="5" t="s">
        <v>415</v>
      </c>
      <c r="S109" s="5">
        <f>SUM(P2:P134)</f>
        <v>298</v>
      </c>
      <c r="T109" s="5">
        <v>200</v>
      </c>
      <c r="U109" s="5">
        <f t="shared" si="3"/>
        <v>1.3422818791946309</v>
      </c>
      <c r="V109" s="6" t="s">
        <v>490</v>
      </c>
      <c r="W109" s="6" t="s">
        <v>503</v>
      </c>
    </row>
    <row r="110" spans="1:23" ht="39" x14ac:dyDescent="0.35">
      <c r="A110" s="8" t="s">
        <v>353</v>
      </c>
      <c r="B110" s="5" t="s">
        <v>267</v>
      </c>
      <c r="C110" s="8" t="s">
        <v>301</v>
      </c>
      <c r="D110" s="5"/>
      <c r="E110" s="5"/>
      <c r="F110" s="5">
        <v>0</v>
      </c>
      <c r="G110" s="5" t="s">
        <v>22</v>
      </c>
      <c r="H110" s="6" t="s">
        <v>302</v>
      </c>
      <c r="I110" s="5" t="s">
        <v>29</v>
      </c>
      <c r="J110" s="5" t="s">
        <v>21</v>
      </c>
      <c r="K110" s="5"/>
      <c r="L110" s="5"/>
      <c r="M110" s="5"/>
      <c r="N110" s="5"/>
      <c r="O110" s="9">
        <f>IF(N110=1,3,0)</f>
        <v>0</v>
      </c>
      <c r="P110" s="9">
        <v>1</v>
      </c>
      <c r="Q110" s="3">
        <f t="shared" si="2"/>
        <v>0</v>
      </c>
      <c r="R110" s="5" t="s">
        <v>414</v>
      </c>
      <c r="S110" s="5">
        <f>SUM(P2:P134)</f>
        <v>298</v>
      </c>
      <c r="T110" s="5">
        <v>200</v>
      </c>
      <c r="U110" s="5">
        <f t="shared" si="3"/>
        <v>0.67114093959731547</v>
      </c>
      <c r="V110" s="6" t="s">
        <v>490</v>
      </c>
      <c r="W110" s="6" t="s">
        <v>504</v>
      </c>
    </row>
    <row r="111" spans="1:23" ht="39" x14ac:dyDescent="0.35">
      <c r="A111" s="8" t="s">
        <v>353</v>
      </c>
      <c r="B111" s="5" t="s">
        <v>267</v>
      </c>
      <c r="C111" s="8" t="s">
        <v>303</v>
      </c>
      <c r="D111" s="5"/>
      <c r="E111" s="5"/>
      <c r="F111" s="5">
        <v>0</v>
      </c>
      <c r="G111" s="5" t="s">
        <v>22</v>
      </c>
      <c r="H111" s="6" t="s">
        <v>304</v>
      </c>
      <c r="I111" s="5" t="s">
        <v>29</v>
      </c>
      <c r="J111" s="5" t="s">
        <v>21</v>
      </c>
      <c r="K111" s="5"/>
      <c r="L111" s="5"/>
      <c r="M111" s="5"/>
      <c r="N111" s="5"/>
      <c r="O111" s="9">
        <f>IF(N111=1,3,0)</f>
        <v>0</v>
      </c>
      <c r="P111" s="9">
        <v>2</v>
      </c>
      <c r="Q111" s="3">
        <f t="shared" si="2"/>
        <v>0</v>
      </c>
      <c r="R111" s="5" t="s">
        <v>415</v>
      </c>
      <c r="S111" s="5">
        <f>SUM(P2:P134)</f>
        <v>298</v>
      </c>
      <c r="T111" s="5">
        <v>200</v>
      </c>
      <c r="U111" s="5">
        <f t="shared" si="3"/>
        <v>1.3422818791946309</v>
      </c>
      <c r="V111" s="6" t="s">
        <v>490</v>
      </c>
      <c r="W111" s="6" t="s">
        <v>505</v>
      </c>
    </row>
    <row r="112" spans="1:23" x14ac:dyDescent="0.35">
      <c r="A112" s="8" t="s">
        <v>353</v>
      </c>
      <c r="B112" s="5" t="s">
        <v>409</v>
      </c>
      <c r="C112" s="8" t="s">
        <v>305</v>
      </c>
      <c r="D112" s="5"/>
      <c r="E112" s="5"/>
      <c r="F112" s="5">
        <v>0</v>
      </c>
      <c r="G112" s="5" t="s">
        <v>22</v>
      </c>
      <c r="H112" s="8" t="s">
        <v>306</v>
      </c>
      <c r="I112" s="8" t="s">
        <v>29</v>
      </c>
      <c r="J112" s="5" t="s">
        <v>21</v>
      </c>
      <c r="K112" s="5"/>
      <c r="L112" s="5"/>
      <c r="M112" s="5"/>
      <c r="N112" s="5"/>
      <c r="O112" s="9">
        <f>IF(N112=1,3,0)</f>
        <v>0</v>
      </c>
      <c r="P112" s="9">
        <v>1</v>
      </c>
      <c r="Q112" s="3">
        <f t="shared" si="2"/>
        <v>0</v>
      </c>
      <c r="R112" s="5" t="s">
        <v>414</v>
      </c>
      <c r="S112" s="5">
        <f>SUM(P2:P134)</f>
        <v>298</v>
      </c>
      <c r="T112" s="5">
        <v>200</v>
      </c>
      <c r="U112" s="5">
        <f t="shared" si="3"/>
        <v>0.67114093959731547</v>
      </c>
      <c r="V112" s="6"/>
      <c r="W112" s="6" t="s">
        <v>506</v>
      </c>
    </row>
    <row r="113" spans="1:23" x14ac:dyDescent="0.35">
      <c r="A113" s="8" t="s">
        <v>353</v>
      </c>
      <c r="B113" s="5" t="s">
        <v>409</v>
      </c>
      <c r="C113" s="8" t="s">
        <v>307</v>
      </c>
      <c r="D113" s="5"/>
      <c r="E113" s="5"/>
      <c r="F113" s="5">
        <v>0</v>
      </c>
      <c r="G113" s="5" t="s">
        <v>22</v>
      </c>
      <c r="H113" s="8" t="s">
        <v>308</v>
      </c>
      <c r="I113" s="8" t="s">
        <v>70</v>
      </c>
      <c r="J113" s="5" t="s">
        <v>127</v>
      </c>
      <c r="K113" s="5" t="s">
        <v>72</v>
      </c>
      <c r="L113" s="5" t="s">
        <v>309</v>
      </c>
      <c r="M113" s="5"/>
      <c r="N113" s="5"/>
      <c r="O113" s="9">
        <f>IF(N113=3,1,IF(N113=2,2,IF(N113=1,3,0)))</f>
        <v>0</v>
      </c>
      <c r="P113" s="9">
        <v>3</v>
      </c>
      <c r="Q113" s="3">
        <f t="shared" si="2"/>
        <v>0</v>
      </c>
      <c r="R113" s="5" t="s">
        <v>413</v>
      </c>
      <c r="S113" s="5">
        <f>SUM(P2:P134)</f>
        <v>298</v>
      </c>
      <c r="T113" s="5">
        <v>200</v>
      </c>
      <c r="U113" s="5">
        <f t="shared" si="3"/>
        <v>2.0134228187919461</v>
      </c>
      <c r="V113" s="6"/>
      <c r="W113" s="6" t="s">
        <v>507</v>
      </c>
    </row>
    <row r="114" spans="1:23" ht="16.25" customHeight="1" x14ac:dyDescent="0.35">
      <c r="A114" s="8" t="s">
        <v>353</v>
      </c>
      <c r="B114" s="5" t="s">
        <v>409</v>
      </c>
      <c r="C114" s="8" t="s">
        <v>310</v>
      </c>
      <c r="D114" s="5"/>
      <c r="E114" s="5"/>
      <c r="F114" s="5">
        <v>0</v>
      </c>
      <c r="G114" s="5" t="s">
        <v>22</v>
      </c>
      <c r="H114" s="12" t="s">
        <v>311</v>
      </c>
      <c r="I114" s="12" t="s">
        <v>29</v>
      </c>
      <c r="J114" s="5" t="s">
        <v>21</v>
      </c>
      <c r="K114" s="5"/>
      <c r="L114" s="5"/>
      <c r="M114" s="5"/>
      <c r="N114" s="5"/>
      <c r="O114" s="9">
        <f>IF(N114=1,3,0)</f>
        <v>0</v>
      </c>
      <c r="P114" s="9">
        <v>2</v>
      </c>
      <c r="Q114" s="3">
        <f t="shared" si="2"/>
        <v>0</v>
      </c>
      <c r="R114" s="5" t="s">
        <v>415</v>
      </c>
      <c r="S114" s="5">
        <f>SUM(P2:P134)</f>
        <v>298</v>
      </c>
      <c r="T114" s="5">
        <v>200</v>
      </c>
      <c r="U114" s="5">
        <f t="shared" si="3"/>
        <v>1.3422818791946309</v>
      </c>
      <c r="V114" s="6"/>
      <c r="W114" s="6" t="s">
        <v>508</v>
      </c>
    </row>
    <row r="115" spans="1:23" ht="26" x14ac:dyDescent="0.35">
      <c r="A115" s="8" t="s">
        <v>353</v>
      </c>
      <c r="B115" s="5" t="s">
        <v>409</v>
      </c>
      <c r="C115" s="8" t="s">
        <v>312</v>
      </c>
      <c r="D115" s="5"/>
      <c r="E115" s="8" t="s">
        <v>307</v>
      </c>
      <c r="F115" s="8">
        <v>1</v>
      </c>
      <c r="G115" s="5" t="s">
        <v>22</v>
      </c>
      <c r="H115" s="12" t="s">
        <v>313</v>
      </c>
      <c r="I115" s="5" t="s">
        <v>401</v>
      </c>
      <c r="J115" s="5" t="s">
        <v>399</v>
      </c>
      <c r="K115" s="5" t="s">
        <v>358</v>
      </c>
      <c r="L115" s="5" t="s">
        <v>359</v>
      </c>
      <c r="M115" s="5"/>
      <c r="N115" s="5"/>
      <c r="O115" s="9">
        <f>IF($N$114=2,0,IF(N115=1,3,IF(N115=2,2,IF(N115=3,1,0))))</f>
        <v>0</v>
      </c>
      <c r="P115" s="9">
        <v>3</v>
      </c>
      <c r="Q115" s="3">
        <f t="shared" si="2"/>
        <v>0</v>
      </c>
      <c r="R115" s="5" t="s">
        <v>413</v>
      </c>
      <c r="S115" s="5">
        <f>SUM(P2:P134)</f>
        <v>298</v>
      </c>
      <c r="T115" s="5">
        <v>200</v>
      </c>
      <c r="U115" s="5">
        <f t="shared" si="3"/>
        <v>2.0134228187919461</v>
      </c>
      <c r="V115" s="6"/>
      <c r="W115" s="6" t="s">
        <v>509</v>
      </c>
    </row>
    <row r="116" spans="1:23" ht="26" x14ac:dyDescent="0.35">
      <c r="A116" s="8" t="s">
        <v>353</v>
      </c>
      <c r="B116" s="5" t="s">
        <v>409</v>
      </c>
      <c r="C116" s="8" t="s">
        <v>314</v>
      </c>
      <c r="D116" s="5"/>
      <c r="E116" s="8" t="s">
        <v>307</v>
      </c>
      <c r="F116" s="8">
        <v>1</v>
      </c>
      <c r="G116" s="5" t="s">
        <v>22</v>
      </c>
      <c r="H116" s="12" t="s">
        <v>315</v>
      </c>
      <c r="I116" s="5" t="s">
        <v>29</v>
      </c>
      <c r="J116" s="5" t="s">
        <v>21</v>
      </c>
      <c r="K116" s="5"/>
      <c r="L116" s="5"/>
      <c r="M116" s="5"/>
      <c r="N116" s="5"/>
      <c r="O116" s="9">
        <f>IF($N$114=2,0,IF(N116=1,3,0))</f>
        <v>0</v>
      </c>
      <c r="P116" s="9">
        <v>2</v>
      </c>
      <c r="Q116" s="3">
        <f t="shared" si="2"/>
        <v>0</v>
      </c>
      <c r="R116" s="5" t="s">
        <v>415</v>
      </c>
      <c r="S116" s="5">
        <f>SUM(P2:P134)</f>
        <v>298</v>
      </c>
      <c r="T116" s="5">
        <v>200</v>
      </c>
      <c r="U116" s="5">
        <f t="shared" si="3"/>
        <v>1.3422818791946309</v>
      </c>
      <c r="V116" s="6"/>
      <c r="W116" s="6" t="s">
        <v>510</v>
      </c>
    </row>
    <row r="117" spans="1:23" ht="26" x14ac:dyDescent="0.35">
      <c r="A117" s="8" t="s">
        <v>353</v>
      </c>
      <c r="B117" s="5" t="s">
        <v>409</v>
      </c>
      <c r="C117" s="8" t="s">
        <v>316</v>
      </c>
      <c r="D117" s="5"/>
      <c r="E117" s="5"/>
      <c r="F117" s="5">
        <v>0</v>
      </c>
      <c r="G117" s="5" t="s">
        <v>22</v>
      </c>
      <c r="H117" s="8" t="s">
        <v>317</v>
      </c>
      <c r="I117" s="8" t="s">
        <v>29</v>
      </c>
      <c r="J117" s="5" t="s">
        <v>21</v>
      </c>
      <c r="K117" s="5"/>
      <c r="L117" s="5"/>
      <c r="M117" s="5"/>
      <c r="N117" s="5"/>
      <c r="O117" s="9">
        <f>IF(N117=1,3,0)</f>
        <v>0</v>
      </c>
      <c r="P117" s="9">
        <v>1</v>
      </c>
      <c r="Q117" s="3">
        <f t="shared" si="2"/>
        <v>0</v>
      </c>
      <c r="R117" s="5" t="s">
        <v>414</v>
      </c>
      <c r="S117" s="5">
        <f>SUM(P2:P134)</f>
        <v>298</v>
      </c>
      <c r="T117" s="5">
        <v>200</v>
      </c>
      <c r="U117" s="5">
        <f t="shared" si="3"/>
        <v>0.67114093959731547</v>
      </c>
      <c r="V117" s="6"/>
      <c r="W117" s="6" t="s">
        <v>511</v>
      </c>
    </row>
    <row r="118" spans="1:23" x14ac:dyDescent="0.35">
      <c r="A118" s="8" t="s">
        <v>353</v>
      </c>
      <c r="B118" s="5" t="s">
        <v>409</v>
      </c>
      <c r="C118" s="8" t="s">
        <v>318</v>
      </c>
      <c r="D118" s="5"/>
      <c r="E118" s="5"/>
      <c r="F118" s="5">
        <v>0</v>
      </c>
      <c r="G118" s="5" t="s">
        <v>22</v>
      </c>
      <c r="H118" s="8" t="s">
        <v>319</v>
      </c>
      <c r="I118" s="8" t="s">
        <v>402</v>
      </c>
      <c r="J118" s="5" t="s">
        <v>403</v>
      </c>
      <c r="K118" s="5" t="s">
        <v>404</v>
      </c>
      <c r="L118" s="5"/>
      <c r="M118" s="5"/>
      <c r="N118" s="5"/>
      <c r="O118" s="9">
        <f>IF(N118=1,3,IF(N118=2,2,0))</f>
        <v>0</v>
      </c>
      <c r="P118" s="9">
        <v>3</v>
      </c>
      <c r="Q118" s="3">
        <f t="shared" si="2"/>
        <v>0</v>
      </c>
      <c r="R118" s="5" t="s">
        <v>413</v>
      </c>
      <c r="S118" s="5">
        <f>SUM(P2:P134)</f>
        <v>298</v>
      </c>
      <c r="T118" s="5">
        <v>200</v>
      </c>
      <c r="U118" s="5">
        <f t="shared" si="3"/>
        <v>2.0134228187919461</v>
      </c>
      <c r="V118" s="6"/>
      <c r="W118" s="6" t="s">
        <v>512</v>
      </c>
    </row>
    <row r="119" spans="1:23" x14ac:dyDescent="0.35">
      <c r="A119" s="8" t="s">
        <v>353</v>
      </c>
      <c r="B119" s="5" t="s">
        <v>409</v>
      </c>
      <c r="C119" s="8" t="s">
        <v>320</v>
      </c>
      <c r="D119" s="5"/>
      <c r="E119" s="5"/>
      <c r="F119" s="5">
        <v>0</v>
      </c>
      <c r="G119" s="5" t="s">
        <v>22</v>
      </c>
      <c r="H119" s="8" t="s">
        <v>321</v>
      </c>
      <c r="I119" s="8" t="s">
        <v>29</v>
      </c>
      <c r="J119" s="5" t="s">
        <v>21</v>
      </c>
      <c r="K119" s="5"/>
      <c r="L119" s="5"/>
      <c r="M119" s="5"/>
      <c r="N119" s="5"/>
      <c r="O119" s="9">
        <f>IF(N119=1,3,0)</f>
        <v>0</v>
      </c>
      <c r="P119" s="9">
        <v>1</v>
      </c>
      <c r="Q119" s="3">
        <f t="shared" si="2"/>
        <v>0</v>
      </c>
      <c r="R119" s="5" t="s">
        <v>414</v>
      </c>
      <c r="S119" s="5">
        <f>SUM(P2:P134)</f>
        <v>298</v>
      </c>
      <c r="T119" s="5">
        <v>200</v>
      </c>
      <c r="U119" s="5">
        <f t="shared" si="3"/>
        <v>0.67114093959731547</v>
      </c>
      <c r="V119" s="6"/>
      <c r="W119" s="6" t="s">
        <v>513</v>
      </c>
    </row>
    <row r="120" spans="1:23" x14ac:dyDescent="0.35">
      <c r="A120" s="8" t="s">
        <v>353</v>
      </c>
      <c r="B120" s="5" t="s">
        <v>409</v>
      </c>
      <c r="C120" s="8" t="s">
        <v>322</v>
      </c>
      <c r="D120" s="5"/>
      <c r="E120" s="5"/>
      <c r="F120" s="5">
        <v>0</v>
      </c>
      <c r="G120" s="5" t="s">
        <v>22</v>
      </c>
      <c r="H120" s="8" t="s">
        <v>323</v>
      </c>
      <c r="I120" s="8" t="s">
        <v>405</v>
      </c>
      <c r="J120" s="5" t="s">
        <v>406</v>
      </c>
      <c r="K120" s="5" t="s">
        <v>407</v>
      </c>
      <c r="L120" s="5"/>
      <c r="M120" s="5"/>
      <c r="N120" s="5"/>
      <c r="O120" s="9">
        <f>IF(N120=3,3,IF(N120=1,2,0))</f>
        <v>0</v>
      </c>
      <c r="P120" s="9">
        <v>2</v>
      </c>
      <c r="Q120" s="3">
        <f t="shared" si="2"/>
        <v>0</v>
      </c>
      <c r="R120" s="5" t="s">
        <v>415</v>
      </c>
      <c r="S120" s="5">
        <f>SUM(P2:P134)</f>
        <v>298</v>
      </c>
      <c r="T120" s="5">
        <v>200</v>
      </c>
      <c r="U120" s="5">
        <f t="shared" si="3"/>
        <v>1.3422818791946309</v>
      </c>
      <c r="V120" s="6"/>
      <c r="W120" s="6" t="s">
        <v>514</v>
      </c>
    </row>
    <row r="121" spans="1:23" x14ac:dyDescent="0.35">
      <c r="A121" s="8" t="s">
        <v>353</v>
      </c>
      <c r="B121" s="5" t="s">
        <v>409</v>
      </c>
      <c r="C121" s="8" t="s">
        <v>324</v>
      </c>
      <c r="D121" s="5"/>
      <c r="E121" s="5"/>
      <c r="F121" s="5">
        <v>0</v>
      </c>
      <c r="G121" s="5" t="s">
        <v>22</v>
      </c>
      <c r="H121" s="8" t="s">
        <v>325</v>
      </c>
      <c r="I121" s="8" t="s">
        <v>127</v>
      </c>
      <c r="J121" s="5" t="s">
        <v>237</v>
      </c>
      <c r="K121" s="5" t="s">
        <v>128</v>
      </c>
      <c r="L121" s="5" t="s">
        <v>129</v>
      </c>
      <c r="M121" s="5"/>
      <c r="N121" s="5"/>
      <c r="O121" s="9">
        <f>IF(N121=4,3,IF(N121=3,2,IF(N121=2,1,0)))</f>
        <v>0</v>
      </c>
      <c r="P121" s="9">
        <v>3</v>
      </c>
      <c r="Q121" s="3">
        <f t="shared" si="2"/>
        <v>0</v>
      </c>
      <c r="R121" s="5" t="s">
        <v>413</v>
      </c>
      <c r="S121" s="5">
        <f>SUM(P2:P134)</f>
        <v>298</v>
      </c>
      <c r="T121" s="5">
        <v>200</v>
      </c>
      <c r="U121" s="5">
        <f t="shared" si="3"/>
        <v>2.0134228187919461</v>
      </c>
      <c r="V121" s="6"/>
      <c r="W121" s="6" t="s">
        <v>486</v>
      </c>
    </row>
    <row r="122" spans="1:23" x14ac:dyDescent="0.35">
      <c r="A122" s="8" t="s">
        <v>353</v>
      </c>
      <c r="B122" s="5" t="s">
        <v>409</v>
      </c>
      <c r="C122" s="8" t="s">
        <v>326</v>
      </c>
      <c r="D122" s="5"/>
      <c r="E122" s="5"/>
      <c r="F122" s="5">
        <v>0</v>
      </c>
      <c r="G122" s="5" t="s">
        <v>22</v>
      </c>
      <c r="H122" s="8" t="s">
        <v>327</v>
      </c>
      <c r="I122" s="8" t="s">
        <v>127</v>
      </c>
      <c r="J122" s="5" t="s">
        <v>237</v>
      </c>
      <c r="K122" s="5" t="s">
        <v>128</v>
      </c>
      <c r="L122" s="5" t="s">
        <v>129</v>
      </c>
      <c r="M122" s="5"/>
      <c r="N122" s="5"/>
      <c r="O122" s="9">
        <f>IF(N122=4,3,IF(N122=3,2,IF(N122=2,1,0)))</f>
        <v>0</v>
      </c>
      <c r="P122" s="9">
        <v>3</v>
      </c>
      <c r="Q122" s="3">
        <f t="shared" si="2"/>
        <v>0</v>
      </c>
      <c r="R122" s="5" t="s">
        <v>413</v>
      </c>
      <c r="S122" s="5">
        <f>SUM(P2:P134)</f>
        <v>298</v>
      </c>
      <c r="T122" s="5">
        <v>200</v>
      </c>
      <c r="U122" s="5">
        <f t="shared" si="3"/>
        <v>2.0134228187919461</v>
      </c>
      <c r="V122" s="6"/>
      <c r="W122" s="6" t="s">
        <v>486</v>
      </c>
    </row>
    <row r="123" spans="1:23" x14ac:dyDescent="0.35">
      <c r="A123" s="8" t="s">
        <v>353</v>
      </c>
      <c r="B123" s="5" t="s">
        <v>409</v>
      </c>
      <c r="C123" s="16" t="s">
        <v>328</v>
      </c>
      <c r="D123" s="5"/>
      <c r="E123" s="5"/>
      <c r="F123" s="5">
        <v>0</v>
      </c>
      <c r="G123" s="5" t="s">
        <v>22</v>
      </c>
      <c r="H123" s="8" t="s">
        <v>329</v>
      </c>
      <c r="I123" s="8" t="s">
        <v>70</v>
      </c>
      <c r="J123" s="5" t="s">
        <v>71</v>
      </c>
      <c r="K123" s="5" t="s">
        <v>173</v>
      </c>
      <c r="L123" s="5" t="s">
        <v>330</v>
      </c>
      <c r="M123" s="5"/>
      <c r="N123" s="5"/>
      <c r="O123" s="9">
        <f>IF(N123=3,1,IF(N123=2,2,IF(N123=1,3,0)))</f>
        <v>0</v>
      </c>
      <c r="P123" s="9">
        <v>3</v>
      </c>
      <c r="Q123" s="3">
        <f t="shared" si="2"/>
        <v>0</v>
      </c>
      <c r="R123" s="5" t="s">
        <v>413</v>
      </c>
      <c r="S123" s="5">
        <f>SUM(P2:P134)</f>
        <v>298</v>
      </c>
      <c r="T123" s="5">
        <v>200</v>
      </c>
      <c r="U123" s="5">
        <f t="shared" si="3"/>
        <v>2.0134228187919461</v>
      </c>
      <c r="V123" s="6"/>
      <c r="W123" s="6" t="s">
        <v>486</v>
      </c>
    </row>
    <row r="124" spans="1:23" ht="26" x14ac:dyDescent="0.35">
      <c r="A124" s="8" t="s">
        <v>353</v>
      </c>
      <c r="B124" s="5" t="s">
        <v>409</v>
      </c>
      <c r="C124" s="8" t="s">
        <v>331</v>
      </c>
      <c r="D124" s="5"/>
      <c r="E124" s="5"/>
      <c r="F124" s="5">
        <v>0</v>
      </c>
      <c r="G124" s="5" t="s">
        <v>22</v>
      </c>
      <c r="H124" s="8" t="s">
        <v>332</v>
      </c>
      <c r="I124" s="8" t="s">
        <v>68</v>
      </c>
      <c r="J124" s="5" t="s">
        <v>154</v>
      </c>
      <c r="K124" s="5" t="s">
        <v>397</v>
      </c>
      <c r="L124" s="5" t="s">
        <v>408</v>
      </c>
      <c r="M124" s="5"/>
      <c r="N124" s="5"/>
      <c r="O124" s="9">
        <f>IF(N124=4,3,IF(N124=3,2,IF(N124=2,1,0)))</f>
        <v>0</v>
      </c>
      <c r="P124" s="9">
        <v>3</v>
      </c>
      <c r="Q124" s="3">
        <f t="shared" si="2"/>
        <v>0</v>
      </c>
      <c r="R124" s="5" t="s">
        <v>413</v>
      </c>
      <c r="S124" s="5">
        <f>SUM(P2:P134)</f>
        <v>298</v>
      </c>
      <c r="T124" s="5">
        <v>200</v>
      </c>
      <c r="U124" s="5">
        <f t="shared" si="3"/>
        <v>2.0134228187919461</v>
      </c>
      <c r="V124" s="6"/>
      <c r="W124" s="6" t="s">
        <v>515</v>
      </c>
    </row>
    <row r="125" spans="1:23" x14ac:dyDescent="0.35">
      <c r="A125" s="8" t="s">
        <v>353</v>
      </c>
      <c r="B125" s="5" t="s">
        <v>409</v>
      </c>
      <c r="C125" s="8" t="s">
        <v>333</v>
      </c>
      <c r="D125" s="5"/>
      <c r="E125" s="5"/>
      <c r="F125" s="5">
        <v>0</v>
      </c>
      <c r="G125" s="5" t="s">
        <v>22</v>
      </c>
      <c r="H125" s="8" t="s">
        <v>334</v>
      </c>
      <c r="I125" s="8">
        <v>1</v>
      </c>
      <c r="J125" s="5">
        <v>2</v>
      </c>
      <c r="K125" s="5" t="s">
        <v>71</v>
      </c>
      <c r="L125" s="5" t="s">
        <v>335</v>
      </c>
      <c r="M125" s="5"/>
      <c r="N125" s="5"/>
      <c r="O125" s="9">
        <f>IF(N125=3,1,IF(N125=2,2,IF(N125=1,3,0)))</f>
        <v>0</v>
      </c>
      <c r="P125" s="9">
        <v>3</v>
      </c>
      <c r="Q125" s="3">
        <f t="shared" si="2"/>
        <v>0</v>
      </c>
      <c r="R125" s="5" t="s">
        <v>413</v>
      </c>
      <c r="S125" s="5">
        <f>SUM(P2:P134)</f>
        <v>298</v>
      </c>
      <c r="T125" s="5">
        <v>200</v>
      </c>
      <c r="U125" s="5">
        <f t="shared" si="3"/>
        <v>2.0134228187919461</v>
      </c>
      <c r="V125" s="6"/>
      <c r="W125" s="6" t="s">
        <v>516</v>
      </c>
    </row>
    <row r="126" spans="1:23" ht="26" x14ac:dyDescent="0.35">
      <c r="A126" s="8" t="s">
        <v>353</v>
      </c>
      <c r="B126" s="5" t="s">
        <v>409</v>
      </c>
      <c r="C126" s="8" t="s">
        <v>336</v>
      </c>
      <c r="D126" s="5"/>
      <c r="E126" s="5"/>
      <c r="F126" s="5">
        <v>0</v>
      </c>
      <c r="G126" s="5" t="s">
        <v>22</v>
      </c>
      <c r="H126" s="8" t="s">
        <v>337</v>
      </c>
      <c r="I126" s="8" t="s">
        <v>29</v>
      </c>
      <c r="J126" s="5" t="s">
        <v>21</v>
      </c>
      <c r="K126" s="5"/>
      <c r="L126" s="5"/>
      <c r="M126" s="5"/>
      <c r="N126" s="5"/>
      <c r="O126" s="9">
        <f>IF(N126=1,3,0)</f>
        <v>0</v>
      </c>
      <c r="P126" s="9">
        <v>2</v>
      </c>
      <c r="Q126" s="3">
        <f t="shared" si="2"/>
        <v>0</v>
      </c>
      <c r="R126" s="5" t="s">
        <v>415</v>
      </c>
      <c r="S126" s="5">
        <f>SUM(P2:P134)</f>
        <v>298</v>
      </c>
      <c r="T126" s="5">
        <v>200</v>
      </c>
      <c r="U126" s="5">
        <f t="shared" si="3"/>
        <v>1.3422818791946309</v>
      </c>
      <c r="V126" s="6"/>
      <c r="W126" s="6" t="s">
        <v>517</v>
      </c>
    </row>
    <row r="127" spans="1:23" x14ac:dyDescent="0.35">
      <c r="A127" s="8" t="s">
        <v>353</v>
      </c>
      <c r="B127" s="5" t="s">
        <v>409</v>
      </c>
      <c r="C127" s="8" t="s">
        <v>338</v>
      </c>
      <c r="D127" s="5"/>
      <c r="E127" s="5"/>
      <c r="F127" s="5">
        <v>0</v>
      </c>
      <c r="G127" s="5" t="s">
        <v>22</v>
      </c>
      <c r="H127" s="8" t="s">
        <v>334</v>
      </c>
      <c r="I127" s="8">
        <v>1</v>
      </c>
      <c r="J127" s="5">
        <v>2</v>
      </c>
      <c r="K127" s="5" t="s">
        <v>71</v>
      </c>
      <c r="L127" s="5" t="s">
        <v>335</v>
      </c>
      <c r="M127" s="5"/>
      <c r="N127" s="5"/>
      <c r="O127" s="9">
        <f>IF(N127=3,1,IF(N127=2,2,IF(N127=1,3,0)))</f>
        <v>0</v>
      </c>
      <c r="P127" s="9">
        <v>3</v>
      </c>
      <c r="Q127" s="3">
        <f t="shared" si="2"/>
        <v>0</v>
      </c>
      <c r="R127" s="5" t="s">
        <v>413</v>
      </c>
      <c r="S127" s="5">
        <f>SUM(P2:P134)</f>
        <v>298</v>
      </c>
      <c r="T127" s="5">
        <v>200</v>
      </c>
      <c r="U127" s="5">
        <f t="shared" si="3"/>
        <v>2.0134228187919461</v>
      </c>
      <c r="V127" s="6"/>
      <c r="W127" s="6" t="s">
        <v>516</v>
      </c>
    </row>
    <row r="128" spans="1:23" ht="39" x14ac:dyDescent="0.35">
      <c r="A128" s="8" t="s">
        <v>353</v>
      </c>
      <c r="B128" s="5" t="s">
        <v>410</v>
      </c>
      <c r="C128" s="8" t="s">
        <v>339</v>
      </c>
      <c r="D128" s="5"/>
      <c r="E128" s="5"/>
      <c r="F128" s="5">
        <v>0</v>
      </c>
      <c r="G128" s="5" t="s">
        <v>22</v>
      </c>
      <c r="H128" s="8" t="s">
        <v>340</v>
      </c>
      <c r="I128" s="8" t="s">
        <v>29</v>
      </c>
      <c r="J128" s="5" t="s">
        <v>21</v>
      </c>
      <c r="K128" s="5" t="s">
        <v>159</v>
      </c>
      <c r="L128" s="5"/>
      <c r="M128" s="5"/>
      <c r="N128" s="5"/>
      <c r="O128" s="9">
        <f>IF(N128=1,3,IF(N128=3,3,0))</f>
        <v>0</v>
      </c>
      <c r="P128" s="9">
        <v>1</v>
      </c>
      <c r="Q128" s="3">
        <f t="shared" si="2"/>
        <v>0</v>
      </c>
      <c r="R128" s="5" t="s">
        <v>414</v>
      </c>
      <c r="S128" s="5">
        <f>SUM(P2:P134)</f>
        <v>298</v>
      </c>
      <c r="T128" s="5">
        <v>200</v>
      </c>
      <c r="U128" s="5">
        <f t="shared" si="3"/>
        <v>0.67114093959731547</v>
      </c>
      <c r="V128" s="6" t="s">
        <v>518</v>
      </c>
      <c r="W128" s="6" t="s">
        <v>519</v>
      </c>
    </row>
    <row r="129" spans="1:23" ht="39" x14ac:dyDescent="0.35">
      <c r="A129" s="8" t="s">
        <v>353</v>
      </c>
      <c r="B129" s="5" t="s">
        <v>410</v>
      </c>
      <c r="C129" s="8" t="s">
        <v>341</v>
      </c>
      <c r="D129" s="5"/>
      <c r="E129" s="5"/>
      <c r="F129" s="5">
        <v>0</v>
      </c>
      <c r="G129" s="5" t="s">
        <v>22</v>
      </c>
      <c r="H129" s="12" t="s">
        <v>342</v>
      </c>
      <c r="I129" s="8" t="s">
        <v>29</v>
      </c>
      <c r="J129" s="5" t="s">
        <v>21</v>
      </c>
      <c r="K129" s="5"/>
      <c r="L129" s="5"/>
      <c r="M129" s="5"/>
      <c r="N129" s="5"/>
      <c r="O129" s="9">
        <f t="shared" ref="O129:O134" si="6">IF(N129=1,3,0)</f>
        <v>0</v>
      </c>
      <c r="P129" s="9">
        <v>3</v>
      </c>
      <c r="Q129" s="3">
        <f t="shared" si="2"/>
        <v>0</v>
      </c>
      <c r="R129" s="5" t="s">
        <v>413</v>
      </c>
      <c r="S129" s="5">
        <f>SUM(P2:P134)</f>
        <v>298</v>
      </c>
      <c r="T129" s="5">
        <v>200</v>
      </c>
      <c r="U129" s="5">
        <f t="shared" si="3"/>
        <v>2.0134228187919461</v>
      </c>
      <c r="V129" s="6" t="s">
        <v>518</v>
      </c>
      <c r="W129" s="6"/>
    </row>
    <row r="130" spans="1:23" ht="39" x14ac:dyDescent="0.35">
      <c r="A130" s="8" t="s">
        <v>353</v>
      </c>
      <c r="B130" s="5" t="s">
        <v>410</v>
      </c>
      <c r="C130" s="8" t="s">
        <v>343</v>
      </c>
      <c r="D130" s="5"/>
      <c r="E130" s="5"/>
      <c r="F130" s="5">
        <v>0</v>
      </c>
      <c r="G130" s="5" t="s">
        <v>22</v>
      </c>
      <c r="H130" s="12" t="s">
        <v>344</v>
      </c>
      <c r="I130" s="8" t="s">
        <v>29</v>
      </c>
      <c r="J130" s="5" t="s">
        <v>21</v>
      </c>
      <c r="K130" s="5"/>
      <c r="L130" s="5"/>
      <c r="M130" s="5"/>
      <c r="N130" s="5"/>
      <c r="O130" s="9">
        <f t="shared" si="6"/>
        <v>0</v>
      </c>
      <c r="P130" s="9">
        <v>2</v>
      </c>
      <c r="Q130" s="3">
        <f t="shared" si="2"/>
        <v>0</v>
      </c>
      <c r="R130" s="5" t="s">
        <v>415</v>
      </c>
      <c r="S130" s="5">
        <f>SUM(P2:P134)</f>
        <v>298</v>
      </c>
      <c r="T130" s="5">
        <v>200</v>
      </c>
      <c r="U130" s="5">
        <f t="shared" si="3"/>
        <v>1.3422818791946309</v>
      </c>
      <c r="V130" s="6" t="s">
        <v>518</v>
      </c>
      <c r="W130" s="6" t="s">
        <v>520</v>
      </c>
    </row>
    <row r="131" spans="1:23" ht="39" x14ac:dyDescent="0.35">
      <c r="A131" s="8" t="s">
        <v>353</v>
      </c>
      <c r="B131" s="5" t="s">
        <v>410</v>
      </c>
      <c r="C131" s="8" t="s">
        <v>345</v>
      </c>
      <c r="D131" s="5"/>
      <c r="E131" s="5"/>
      <c r="F131" s="5">
        <v>0</v>
      </c>
      <c r="G131" s="5" t="s">
        <v>22</v>
      </c>
      <c r="H131" s="12" t="s">
        <v>346</v>
      </c>
      <c r="I131" s="8" t="s">
        <v>29</v>
      </c>
      <c r="J131" s="5" t="s">
        <v>21</v>
      </c>
      <c r="K131" s="5"/>
      <c r="L131" s="5"/>
      <c r="M131" s="5"/>
      <c r="N131" s="5"/>
      <c r="O131" s="9">
        <f t="shared" si="6"/>
        <v>0</v>
      </c>
      <c r="P131" s="9">
        <v>2</v>
      </c>
      <c r="Q131" s="3">
        <f t="shared" ref="Q131:Q134" si="7">O131*P131/(3*S131)*T131</f>
        <v>0</v>
      </c>
      <c r="R131" s="5" t="s">
        <v>415</v>
      </c>
      <c r="S131" s="5">
        <f>SUM(P2:P134)</f>
        <v>298</v>
      </c>
      <c r="T131" s="5">
        <v>200</v>
      </c>
      <c r="U131" s="5">
        <f t="shared" ref="U131:U134" si="8">3*P131/(3*S131)*T131</f>
        <v>1.3422818791946309</v>
      </c>
      <c r="V131" s="6" t="s">
        <v>518</v>
      </c>
      <c r="W131" s="6" t="s">
        <v>521</v>
      </c>
    </row>
    <row r="132" spans="1:23" ht="39" x14ac:dyDescent="0.35">
      <c r="A132" s="8" t="s">
        <v>353</v>
      </c>
      <c r="B132" s="5" t="s">
        <v>410</v>
      </c>
      <c r="C132" s="8" t="s">
        <v>347</v>
      </c>
      <c r="D132" s="5"/>
      <c r="E132" s="5"/>
      <c r="F132" s="5">
        <v>0</v>
      </c>
      <c r="G132" s="5" t="s">
        <v>22</v>
      </c>
      <c r="H132" s="12" t="s">
        <v>348</v>
      </c>
      <c r="I132" s="8" t="s">
        <v>29</v>
      </c>
      <c r="J132" s="5" t="s">
        <v>21</v>
      </c>
      <c r="K132" s="5"/>
      <c r="L132" s="5"/>
      <c r="M132" s="5"/>
      <c r="N132" s="5"/>
      <c r="O132" s="9">
        <f t="shared" si="6"/>
        <v>0</v>
      </c>
      <c r="P132" s="9">
        <v>3</v>
      </c>
      <c r="Q132" s="3">
        <f t="shared" si="7"/>
        <v>0</v>
      </c>
      <c r="R132" s="5" t="s">
        <v>413</v>
      </c>
      <c r="S132" s="5">
        <f>SUM(P2:P134)</f>
        <v>298</v>
      </c>
      <c r="T132" s="5">
        <v>200</v>
      </c>
      <c r="U132" s="5">
        <f t="shared" si="8"/>
        <v>2.0134228187919461</v>
      </c>
      <c r="V132" s="6" t="s">
        <v>518</v>
      </c>
      <c r="W132" s="6" t="s">
        <v>522</v>
      </c>
    </row>
    <row r="133" spans="1:23" ht="39" x14ac:dyDescent="0.35">
      <c r="A133" s="8" t="s">
        <v>353</v>
      </c>
      <c r="B133" s="5" t="s">
        <v>410</v>
      </c>
      <c r="C133" s="8" t="s">
        <v>349</v>
      </c>
      <c r="D133" s="5"/>
      <c r="E133" s="5"/>
      <c r="F133" s="5">
        <v>0</v>
      </c>
      <c r="G133" s="5" t="s">
        <v>22</v>
      </c>
      <c r="H133" s="12" t="s">
        <v>350</v>
      </c>
      <c r="I133" s="8" t="s">
        <v>29</v>
      </c>
      <c r="J133" s="5" t="s">
        <v>21</v>
      </c>
      <c r="K133" s="5"/>
      <c r="L133" s="5"/>
      <c r="M133" s="5"/>
      <c r="N133" s="5"/>
      <c r="O133" s="9">
        <f t="shared" si="6"/>
        <v>0</v>
      </c>
      <c r="P133" s="9">
        <v>2</v>
      </c>
      <c r="Q133" s="3">
        <f t="shared" si="7"/>
        <v>0</v>
      </c>
      <c r="R133" s="5" t="s">
        <v>415</v>
      </c>
      <c r="S133" s="5">
        <f>SUM(P2:P134)</f>
        <v>298</v>
      </c>
      <c r="T133" s="5">
        <v>200</v>
      </c>
      <c r="U133" s="5">
        <f t="shared" si="8"/>
        <v>1.3422818791946309</v>
      </c>
      <c r="V133" s="6" t="s">
        <v>518</v>
      </c>
      <c r="W133" s="6" t="s">
        <v>523</v>
      </c>
    </row>
    <row r="134" spans="1:23" ht="39" x14ac:dyDescent="0.35">
      <c r="A134" s="8" t="s">
        <v>353</v>
      </c>
      <c r="B134" s="5" t="s">
        <v>410</v>
      </c>
      <c r="C134" s="8" t="s">
        <v>351</v>
      </c>
      <c r="D134" s="5"/>
      <c r="E134" s="5"/>
      <c r="F134" s="5">
        <v>0</v>
      </c>
      <c r="G134" s="5" t="s">
        <v>22</v>
      </c>
      <c r="H134" s="8" t="s">
        <v>352</v>
      </c>
      <c r="I134" s="8" t="s">
        <v>29</v>
      </c>
      <c r="J134" s="5" t="s">
        <v>21</v>
      </c>
      <c r="K134" s="5"/>
      <c r="L134" s="5"/>
      <c r="M134" s="5"/>
      <c r="N134" s="5"/>
      <c r="O134" s="9">
        <f t="shared" si="6"/>
        <v>0</v>
      </c>
      <c r="P134" s="9">
        <v>1</v>
      </c>
      <c r="Q134" s="3">
        <f t="shared" si="7"/>
        <v>0</v>
      </c>
      <c r="R134" s="5" t="s">
        <v>414</v>
      </c>
      <c r="S134" s="5">
        <f>SUM(P2:P134)</f>
        <v>298</v>
      </c>
      <c r="T134" s="5">
        <v>200</v>
      </c>
      <c r="U134" s="5">
        <f t="shared" si="8"/>
        <v>0.67114093959731547</v>
      </c>
      <c r="V134" s="6" t="s">
        <v>518</v>
      </c>
      <c r="W134" s="6" t="s">
        <v>524</v>
      </c>
    </row>
    <row r="135" spans="1:23" x14ac:dyDescent="0.35">
      <c r="A135" s="17"/>
      <c r="B135" s="17"/>
      <c r="C135" s="17"/>
      <c r="D135" s="17"/>
      <c r="E135" s="17"/>
      <c r="F135" s="17"/>
      <c r="G135" s="17"/>
      <c r="H135" s="18"/>
      <c r="I135" s="17"/>
      <c r="J135" s="17"/>
      <c r="K135" s="17"/>
      <c r="L135" s="17"/>
      <c r="M135" s="17"/>
      <c r="N135" s="17"/>
      <c r="O135" s="17"/>
      <c r="P135" s="17">
        <f>SUM(P2:P134)</f>
        <v>298</v>
      </c>
      <c r="Q135" s="17"/>
      <c r="R135" s="17"/>
      <c r="S135" s="17"/>
      <c r="T135" s="17"/>
      <c r="U135" s="17"/>
      <c r="V135" s="19"/>
      <c r="W135" s="19"/>
    </row>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PRODUCTION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Prasoon Mani</dc:creator>
  <cp:lastModifiedBy>Chandramouli LM</cp:lastModifiedBy>
  <dcterms:created xsi:type="dcterms:W3CDTF">2024-02-29T05:36:15Z</dcterms:created>
  <dcterms:modified xsi:type="dcterms:W3CDTF">2025-10-06T07:21:29Z</dcterms:modified>
</cp:coreProperties>
</file>